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360" tabRatio="703" activeTab="0"/>
  </bookViews>
  <sheets>
    <sheet name="Datos de partida" sheetId="1" r:id="rId1"/>
    <sheet name="Sistema control" sheetId="2" r:id="rId2"/>
    <sheet name="Mediciones" sheetId="3" r:id="rId3"/>
    <sheet name="Tabla 01" sheetId="4" r:id="rId4"/>
    <sheet name="Tabla 02" sheetId="5" r:id="rId5"/>
    <sheet name="NOTIFICACION ATMOSFERA" sheetId="6" r:id="rId6"/>
  </sheets>
  <definedNames>
    <definedName name="_xlfn.IFERROR" hidden="1">#NAME?</definedName>
    <definedName name="_xlfn.XLOOKUP" hidden="1">#NAME?</definedName>
    <definedName name="_xlnm.Print_Area" localSheetId="0">'Datos de partida'!$A$1:$H$273</definedName>
    <definedName name="_xlnm.Print_Area" localSheetId="2">'Mediciones'!$A$1:$F$271</definedName>
    <definedName name="_xlnm.Print_Area" localSheetId="5">'NOTIFICACION ATMOSFERA'!$A$1:$C$43</definedName>
    <definedName name="_xlnm.Print_Area" localSheetId="3">'Tabla 01'!$C$4:$D$21</definedName>
    <definedName name="_xlnm.Print_Area" localSheetId="4">'Tabla 02'!$A$1:$AC$73</definedName>
    <definedName name="Z_40BA542F_B719_4175_ACB3_BABD0498CE52_.wvu.Cols" localSheetId="0" hidden="1">'Datos de partida'!$P:$P</definedName>
    <definedName name="Z_40BA542F_B719_4175_ACB3_BABD0498CE52_.wvu.PrintArea" localSheetId="0" hidden="1">'Datos de partida'!$A:$H</definedName>
    <definedName name="Z_5392C613_4545_4A6B_82CB_4EB6DA7FC577_.wvu.Cols" localSheetId="0" hidden="1">'Datos de partida'!$P:$P</definedName>
    <definedName name="Z_5392C613_4545_4A6B_82CB_4EB6DA7FC577_.wvu.PrintArea" localSheetId="0" hidden="1">'Datos de partida'!$A:$H</definedName>
    <definedName name="Z_5392C613_4545_4A6B_82CB_4EB6DA7FC577_.wvu.PrintArea" localSheetId="3" hidden="1">'Tabla 01'!$C$4:$D$20</definedName>
  </definedNames>
  <calcPr fullCalcOnLoad="1"/>
</workbook>
</file>

<file path=xl/comments2.xml><?xml version="1.0" encoding="utf-8"?>
<comments xmlns="http://schemas.openxmlformats.org/spreadsheetml/2006/main">
  <authors>
    <author>Autor</author>
  </authors>
  <commentList>
    <comment ref="H3" authorId="0">
      <text>
        <r>
          <rPr>
            <b/>
            <sz val="10"/>
            <rFont val="Tahoma"/>
            <family val="2"/>
          </rPr>
          <t>Autor:</t>
        </r>
        <r>
          <rPr>
            <sz val="10"/>
            <rFont val="Tahoma"/>
            <family val="2"/>
          </rPr>
          <t xml:space="preserve">
FUENTE: PRTR GUÍA NOTIFICACIÓN EPÍGRAFE 1.C (CCAA ANDALUCÍA)</t>
        </r>
      </text>
    </comment>
    <comment ref="H22" authorId="0">
      <text>
        <r>
          <rPr>
            <b/>
            <sz val="10"/>
            <rFont val="Tahoma"/>
            <family val="2"/>
          </rPr>
          <t>Autor:</t>
        </r>
        <r>
          <rPr>
            <sz val="10"/>
            <rFont val="Tahoma"/>
            <family val="2"/>
          </rPr>
          <t xml:space="preserve">
FUENTE: PRTR GUÍA NOTIFICACIÓN EPÍGRAFE 1.C (CCAA ANDALUCÍA)</t>
        </r>
      </text>
    </comment>
    <comment ref="H41" authorId="0">
      <text>
        <r>
          <rPr>
            <b/>
            <sz val="10"/>
            <rFont val="Tahoma"/>
            <family val="2"/>
          </rPr>
          <t>Autor:</t>
        </r>
        <r>
          <rPr>
            <sz val="10"/>
            <rFont val="Tahoma"/>
            <family val="2"/>
          </rPr>
          <t xml:space="preserve">
FUENTE: PRTR GUÍA NOTIFICACIÓN EPÍGRAFE 1.C (CCAA ANDALUCÍA)</t>
        </r>
      </text>
    </comment>
    <comment ref="H60" authorId="0">
      <text>
        <r>
          <rPr>
            <b/>
            <sz val="10"/>
            <rFont val="Tahoma"/>
            <family val="2"/>
          </rPr>
          <t>Autor:</t>
        </r>
        <r>
          <rPr>
            <sz val="10"/>
            <rFont val="Tahoma"/>
            <family val="2"/>
          </rPr>
          <t xml:space="preserve">
FUENTE: PRTR GUÍA NOTIFICACIÓN EPÍGRAFE 1.C (CCAA ANDALUCÍA)</t>
        </r>
      </text>
    </comment>
    <comment ref="H79" authorId="0">
      <text>
        <r>
          <rPr>
            <b/>
            <sz val="10"/>
            <rFont val="Tahoma"/>
            <family val="2"/>
          </rPr>
          <t>Autor:</t>
        </r>
        <r>
          <rPr>
            <sz val="10"/>
            <rFont val="Tahoma"/>
            <family val="2"/>
          </rPr>
          <t xml:space="preserve">
FUENTE: PRTR GUÍA NOTIFICACIÓN EPÍGRAFE 1.C (CCAA ANDALUCÍA)</t>
        </r>
      </text>
    </comment>
    <comment ref="H98" authorId="0">
      <text>
        <r>
          <rPr>
            <b/>
            <sz val="10"/>
            <rFont val="Tahoma"/>
            <family val="2"/>
          </rPr>
          <t>Autor:</t>
        </r>
        <r>
          <rPr>
            <sz val="10"/>
            <rFont val="Tahoma"/>
            <family val="2"/>
          </rPr>
          <t xml:space="preserve">
FUENTE: PRTR GUÍA NOTIFICACIÓN EPÍGRAFE 1.C (CCAA ANDALUCÍA)</t>
        </r>
      </text>
    </comment>
    <comment ref="H117" authorId="0">
      <text>
        <r>
          <rPr>
            <b/>
            <sz val="10"/>
            <rFont val="Tahoma"/>
            <family val="2"/>
          </rPr>
          <t>Autor:</t>
        </r>
        <r>
          <rPr>
            <sz val="10"/>
            <rFont val="Tahoma"/>
            <family val="2"/>
          </rPr>
          <t xml:space="preserve">
FUENTE: PRTR GUÍA NOTIFICACIÓN EPÍGRAFE 1.C (CCAA ANDALUCÍA)</t>
        </r>
      </text>
    </comment>
    <comment ref="H136" authorId="0">
      <text>
        <r>
          <rPr>
            <b/>
            <sz val="10"/>
            <rFont val="Tahoma"/>
            <family val="2"/>
          </rPr>
          <t>Autor:</t>
        </r>
        <r>
          <rPr>
            <sz val="10"/>
            <rFont val="Tahoma"/>
            <family val="2"/>
          </rPr>
          <t xml:space="preserve">
FUENTE: PRTR GUÍA NOTIFICACIÓN EPÍGRAFE 1.C (CCAA ANDALUCÍA)</t>
        </r>
      </text>
    </comment>
    <comment ref="H155" authorId="0">
      <text>
        <r>
          <rPr>
            <b/>
            <sz val="10"/>
            <rFont val="Tahoma"/>
            <family val="2"/>
          </rPr>
          <t>Autor:</t>
        </r>
        <r>
          <rPr>
            <sz val="10"/>
            <rFont val="Tahoma"/>
            <family val="2"/>
          </rPr>
          <t xml:space="preserve">
FUENTE: PRTR GUÍA NOTIFICACIÓN EPÍGRAFE 1.C (CCAA ANDALUCÍA)</t>
        </r>
      </text>
    </comment>
    <comment ref="H174" authorId="0">
      <text>
        <r>
          <rPr>
            <b/>
            <sz val="10"/>
            <rFont val="Tahoma"/>
            <family val="2"/>
          </rPr>
          <t>Autor:</t>
        </r>
        <r>
          <rPr>
            <sz val="10"/>
            <rFont val="Tahoma"/>
            <family val="2"/>
          </rPr>
          <t xml:space="preserve">
FUENTE: PRTR GUÍA NOTIFICACIÓN EPÍGRAFE 1.C (CCAA ANDALUCÍA)</t>
        </r>
      </text>
    </comment>
  </commentList>
</comments>
</file>

<file path=xl/sharedStrings.xml><?xml version="1.0" encoding="utf-8"?>
<sst xmlns="http://schemas.openxmlformats.org/spreadsheetml/2006/main" count="4868" uniqueCount="426">
  <si>
    <t>COMBUSTIBLE</t>
  </si>
  <si>
    <t>Nº Combustible</t>
  </si>
  <si>
    <t>Combustibles principal:</t>
  </si>
  <si>
    <t>NOMBRE DEL CENTRO</t>
  </si>
  <si>
    <t>Gas Natural</t>
  </si>
  <si>
    <t>Combustible</t>
  </si>
  <si>
    <t>Nº de horas de funcionamiento:</t>
  </si>
  <si>
    <t>INFORMACIÓN GENERAL DE PARTIDA:</t>
  </si>
  <si>
    <t>Año de datos declarados:</t>
  </si>
  <si>
    <t>Consumo de combustible (GJ/año):</t>
  </si>
  <si>
    <t xml:space="preserve">Observaciones: </t>
  </si>
  <si>
    <t>Procesos:</t>
  </si>
  <si>
    <t>Combustibles:</t>
  </si>
  <si>
    <t>DESCRIPCIÓN DE FOCOS DE EMISIÓN DEL CENTRO PRODUCTIVO</t>
  </si>
  <si>
    <t>FOCO 1</t>
  </si>
  <si>
    <t>Descripción del proceso emisor</t>
  </si>
  <si>
    <t>Nº de focos iguales</t>
  </si>
  <si>
    <t>Tipo de proceso de combustion</t>
  </si>
  <si>
    <t>FOCO 2</t>
  </si>
  <si>
    <t>FOCO 3</t>
  </si>
  <si>
    <t>Contaminante</t>
  </si>
  <si>
    <t>Proceso</t>
  </si>
  <si>
    <t>Cantidad (GJ)</t>
  </si>
  <si>
    <t>Caudal (Nm3/h)</t>
  </si>
  <si>
    <t>Concentración media (mg/Nm3)</t>
  </si>
  <si>
    <t>Monóxido de carbono (CO)</t>
  </si>
  <si>
    <t>Óxidos de Nitrógeno (Nox)</t>
  </si>
  <si>
    <t>Óxidos de Azufre (Sox)</t>
  </si>
  <si>
    <t>Partículas (PST)</t>
  </si>
  <si>
    <t>Metano (CH4)</t>
  </si>
  <si>
    <t>Amoniaco (NH3)</t>
  </si>
  <si>
    <t>Arsénico y sus compuestos (As)</t>
  </si>
  <si>
    <t>Cadmio y sus compuestos (Cd)</t>
  </si>
  <si>
    <t>Óxido nitroso (N2O)</t>
  </si>
  <si>
    <t>Cromo y sus compuestos (Cr)</t>
  </si>
  <si>
    <t>Cobre y sus compuestos (Cu)</t>
  </si>
  <si>
    <t>Zinc y sus compuestos (Zn)</t>
  </si>
  <si>
    <t>Plomo y sus compuestos (Pb)</t>
  </si>
  <si>
    <t>Niquel y sus compuestos (Ni)</t>
  </si>
  <si>
    <t>Mercurio y sus compuestos (Hg)</t>
  </si>
  <si>
    <t>Orgánicos volátiles  (NMVOC)</t>
  </si>
  <si>
    <t>CO</t>
  </si>
  <si>
    <t>Nox</t>
  </si>
  <si>
    <t>Sox</t>
  </si>
  <si>
    <t>PST</t>
  </si>
  <si>
    <t>CH4</t>
  </si>
  <si>
    <t>NH3</t>
  </si>
  <si>
    <t>NMVOCs</t>
  </si>
  <si>
    <t>N2O</t>
  </si>
  <si>
    <t>As</t>
  </si>
  <si>
    <t>Cd</t>
  </si>
  <si>
    <t>Cr</t>
  </si>
  <si>
    <t>Cu</t>
  </si>
  <si>
    <t>Hg</t>
  </si>
  <si>
    <t>Ni</t>
  </si>
  <si>
    <t>Pb</t>
  </si>
  <si>
    <t>Zn</t>
  </si>
  <si>
    <t>FOCO 4</t>
  </si>
  <si>
    <t>FOCO 5</t>
  </si>
  <si>
    <t>FOCO 6</t>
  </si>
  <si>
    <t>FOCO 7</t>
  </si>
  <si>
    <t>FOCO 8</t>
  </si>
  <si>
    <t>FOCO 9</t>
  </si>
  <si>
    <t>FOCO 10</t>
  </si>
  <si>
    <t xml:space="preserve">Foco de emisión: </t>
  </si>
  <si>
    <t xml:space="preserve">Horas de trabajo con dicho combustible: </t>
  </si>
  <si>
    <t xml:space="preserve">Número de focos asimilados a este: </t>
  </si>
  <si>
    <t>CO2</t>
  </si>
  <si>
    <t>Observaciones</t>
  </si>
  <si>
    <t>CONTAMINANTE</t>
  </si>
  <si>
    <t>Nº OCA</t>
  </si>
  <si>
    <t>NOMBRE OCA</t>
  </si>
  <si>
    <t>AUDITORES DE ENERGÍA Y MEDIO AMBIENTE, S.A.</t>
  </si>
  <si>
    <t>EUROCONTROL, S.A.</t>
  </si>
  <si>
    <t>GEOTECNIA Y CIMIENTOS, S.A. (GEOCISA)</t>
  </si>
  <si>
    <t>LCC CALIDAD Y CONTROL AMBIENTAL, S.A.</t>
  </si>
  <si>
    <t>MARSAN INGENIEROS, S.L.</t>
  </si>
  <si>
    <t>Otros contaminantes seleccionados:</t>
  </si>
  <si>
    <t>Combustible utilizado durante las mediciones :</t>
  </si>
  <si>
    <t>Indicar otros contaminantes seleccionando del desplegable:</t>
  </si>
  <si>
    <t>Combustible:</t>
  </si>
  <si>
    <t>CÓDIGO CONTAMINANTE</t>
  </si>
  <si>
    <t>Dióxido de carbono (CO2)</t>
  </si>
  <si>
    <t>Hidrofluorocarburos (HFC)</t>
  </si>
  <si>
    <t>NMVOC</t>
  </si>
  <si>
    <t>Perfluorocarburos (PFC)</t>
  </si>
  <si>
    <t>Hexafluoruro de azufre (SF6)</t>
  </si>
  <si>
    <t>Hidroclorofluorocarburos (HCFC)</t>
  </si>
  <si>
    <t xml:space="preserve">Clorofluorocarburos (CFC) </t>
  </si>
  <si>
    <t>Halones</t>
  </si>
  <si>
    <t>Aldrín</t>
  </si>
  <si>
    <t>Clordano</t>
  </si>
  <si>
    <t>Clordecona</t>
  </si>
  <si>
    <t>DDT total</t>
  </si>
  <si>
    <t>1,2-dicloroetano (DCE)</t>
  </si>
  <si>
    <t>Diclorometano (DCM)</t>
  </si>
  <si>
    <t>Dieldrín</t>
  </si>
  <si>
    <t>Endrín</t>
  </si>
  <si>
    <t>Heptacloro</t>
  </si>
  <si>
    <t>Hexaclorobenceno (HCB)</t>
  </si>
  <si>
    <t>1,2,3,4,5,6-hexaclorociclohexano (HCH)</t>
  </si>
  <si>
    <t>Lindano</t>
  </si>
  <si>
    <t>Mirex</t>
  </si>
  <si>
    <t>PCDD + PCDF (dioxinas + furanos) (como Teq)</t>
  </si>
  <si>
    <t>Pentaclorobenceno</t>
  </si>
  <si>
    <t>Pentaclorofenol (PCP)</t>
  </si>
  <si>
    <t>Policlorobifenilos (PCB)</t>
  </si>
  <si>
    <t xml:space="preserve">Tetracloroetileno (PER) </t>
  </si>
  <si>
    <t>Tetraclorometano (TCM)</t>
  </si>
  <si>
    <t>Triclorobencenos totales (TCB)</t>
  </si>
  <si>
    <t>1,1,1-tricloroetano (TCE)</t>
  </si>
  <si>
    <t>1,1,2,2-tetracloroetano</t>
  </si>
  <si>
    <t xml:space="preserve">Tricloroetileno </t>
  </si>
  <si>
    <t>Triclorometano</t>
  </si>
  <si>
    <t>Toxafeno</t>
  </si>
  <si>
    <t>Cloruro de vinilo</t>
  </si>
  <si>
    <t>Antraceno</t>
  </si>
  <si>
    <t xml:space="preserve">Benceno </t>
  </si>
  <si>
    <t>Óxido de etileno</t>
  </si>
  <si>
    <t>Naftaleno</t>
  </si>
  <si>
    <t>Ftalato de bis (2-etilhexilo) (DEHP)</t>
  </si>
  <si>
    <t xml:space="preserve">Hidrocarburos aromáticos policíclicos totales PRTR (HAP totales PRTR) </t>
  </si>
  <si>
    <t>Cloro y compuestos inorgánicos (como HCl)</t>
  </si>
  <si>
    <t>Amianto</t>
  </si>
  <si>
    <t>Flúor y compuestos inorgánicos (como HF)</t>
  </si>
  <si>
    <t>Cianuro de hidrógeno (HCN)</t>
  </si>
  <si>
    <t>Partículas (PM10)</t>
  </si>
  <si>
    <t>PM10</t>
  </si>
  <si>
    <t>Fluoranteno</t>
  </si>
  <si>
    <t>Hexabromobifenilo</t>
  </si>
  <si>
    <t>Talio y sus compuestos, expresados en talio (Tl)</t>
  </si>
  <si>
    <t>Antimonio y sus compuestos, expresados en antimonio (Sb)</t>
  </si>
  <si>
    <t>Cobalto y sus compuestos, expresados en cobalto (Co)</t>
  </si>
  <si>
    <t>Manganeso y sus compuestos, expresados en manganeso (Mn)</t>
  </si>
  <si>
    <t>Vanadio y sus compuestos, expresados en vanadio (V)</t>
  </si>
  <si>
    <t>Carbono orgánico total (COT) (aire)</t>
  </si>
  <si>
    <t>Aire</t>
  </si>
  <si>
    <t>Combustibles secundario:</t>
  </si>
  <si>
    <t>(con el combustible principal declarado)</t>
  </si>
  <si>
    <t>(con el combustible secundario declarado)</t>
  </si>
  <si>
    <t>COMBUSTIBLE PRINCIPAL</t>
  </si>
  <si>
    <t>TIPO</t>
  </si>
  <si>
    <t>COMBUSTIBLE SECUNDARIO</t>
  </si>
  <si>
    <t>TIPO EMISIÓN</t>
  </si>
  <si>
    <t>NOMBRE CONTAMINANTE</t>
  </si>
  <si>
    <t>Nº Proceso</t>
  </si>
  <si>
    <t>Tipo combustible</t>
  </si>
  <si>
    <t>Principal</t>
  </si>
  <si>
    <t>Secundario</t>
  </si>
  <si>
    <t>LISTADO A ELEGIR QUITANDO LOS YA OFRECIDOS</t>
  </si>
  <si>
    <t>TIPO DE MEDICION</t>
  </si>
  <si>
    <t>Control reglamentario realizado por OCA.</t>
  </si>
  <si>
    <t>Autocontrol realizado por OCA.</t>
  </si>
  <si>
    <t>Autocontrol realizado por el titular.</t>
  </si>
  <si>
    <t xml:space="preserve">Medición en continuo </t>
  </si>
  <si>
    <t>Tipo de control:</t>
  </si>
  <si>
    <t>Organismo de Control Autorizado:</t>
  </si>
  <si>
    <t>Fecha de la medición:</t>
  </si>
  <si>
    <t>NOMBRE DEL TITULAR/ EMPRESA</t>
  </si>
  <si>
    <t>PCI (GJ / kg)</t>
  </si>
  <si>
    <t>CÓDIGO NIMA</t>
  </si>
  <si>
    <r>
      <t xml:space="preserve">La declaración se realiza combinando </t>
    </r>
    <r>
      <rPr>
        <u val="single"/>
        <sz val="8"/>
        <color indexed="18"/>
        <rFont val="Calibri"/>
        <family val="2"/>
      </rPr>
      <t>Proceso Emisor</t>
    </r>
    <r>
      <rPr>
        <sz val="8"/>
        <color indexed="18"/>
        <rFont val="Calibri"/>
        <family val="2"/>
      </rPr>
      <t xml:space="preserve"> con </t>
    </r>
    <r>
      <rPr>
        <u val="single"/>
        <sz val="8"/>
        <color indexed="18"/>
        <rFont val="Calibri"/>
        <family val="2"/>
      </rPr>
      <t>Combustible Utilizado</t>
    </r>
    <r>
      <rPr>
        <sz val="8"/>
        <color indexed="18"/>
        <rFont val="Calibri"/>
        <family val="2"/>
      </rPr>
      <t>, por lo tanto existirán tantos focos emisores como combinaciones de ambos factores existan.</t>
    </r>
  </si>
  <si>
    <t>TSP</t>
  </si>
  <si>
    <t>Coking Coal</t>
  </si>
  <si>
    <t>Steam Coal</t>
  </si>
  <si>
    <t>Sub-bitominous Coal</t>
  </si>
  <si>
    <t>Turbinas de gas</t>
  </si>
  <si>
    <t>Motores alternativos</t>
  </si>
  <si>
    <t>Natural Gas</t>
  </si>
  <si>
    <t>Wood</t>
  </si>
  <si>
    <t>Hard Coal</t>
  </si>
  <si>
    <t>Caldera fondo seco</t>
  </si>
  <si>
    <t>Residual oil</t>
  </si>
  <si>
    <t>Wood Waste</t>
  </si>
  <si>
    <t>Caldera fondo húmedo</t>
  </si>
  <si>
    <t>Gaseous Fuels</t>
  </si>
  <si>
    <t>Gas Oil</t>
  </si>
  <si>
    <t>Turbina de Gas</t>
  </si>
  <si>
    <t>NOx
(g/GJ)</t>
  </si>
  <si>
    <t>CO
(g/GJ)</t>
  </si>
  <si>
    <t>NMVOC
(g/GJ)</t>
  </si>
  <si>
    <t>TSP
(g/GJ)</t>
  </si>
  <si>
    <t>PM10
(g/GJ)</t>
  </si>
  <si>
    <t>PM2.5
(g/GJ)</t>
  </si>
  <si>
    <t>Pb
(mg/GJ)</t>
  </si>
  <si>
    <t>Cd
(mg/GJ)</t>
  </si>
  <si>
    <t>Hg
(mg/GJ)</t>
  </si>
  <si>
    <t>As
(mg/GJ)</t>
  </si>
  <si>
    <t>Cr
(mg/GJ)</t>
  </si>
  <si>
    <t>Cu
(mg/GJ)</t>
  </si>
  <si>
    <t>Ni
(mg/GJ)</t>
  </si>
  <si>
    <t>Zn
(mg/GJ)</t>
  </si>
  <si>
    <t>PCB
(ng WHO-TEG/GJ)</t>
  </si>
  <si>
    <t>PCDD/F
(ng I-TEQ/ GJ)</t>
  </si>
  <si>
    <t>Benzo(b)fluoranthene
(µg/GJ)</t>
  </si>
  <si>
    <t>Benzo(k)fluoranthene
(µg/GJ)</t>
  </si>
  <si>
    <t>Indeno(1,2,3-cd)pyrene
(µg/GJ)</t>
  </si>
  <si>
    <t>Carbón subbituminoso</t>
  </si>
  <si>
    <r>
      <t>Benzo(a)pyrene
(</t>
    </r>
    <r>
      <rPr>
        <b/>
        <sz val="9"/>
        <color indexed="60"/>
        <rFont val="Calibri"/>
        <family val="2"/>
      </rPr>
      <t>µg/GJ)</t>
    </r>
  </si>
  <si>
    <t>HCB
(µg/GJ)</t>
  </si>
  <si>
    <t>Caldera lecho fluidificado</t>
  </si>
  <si>
    <t>Fuente:</t>
  </si>
  <si>
    <r>
      <t>CH</t>
    </r>
    <r>
      <rPr>
        <b/>
        <vertAlign val="subscript"/>
        <sz val="9"/>
        <color indexed="60"/>
        <rFont val="Calibri"/>
        <family val="2"/>
      </rPr>
      <t>4</t>
    </r>
    <r>
      <rPr>
        <b/>
        <sz val="9"/>
        <color indexed="60"/>
        <rFont val="Calibri"/>
        <family val="2"/>
      </rPr>
      <t xml:space="preserve">
(kg/TJ)</t>
    </r>
  </si>
  <si>
    <r>
      <t>N</t>
    </r>
    <r>
      <rPr>
        <b/>
        <vertAlign val="subscript"/>
        <sz val="9"/>
        <color indexed="60"/>
        <rFont val="Calibri"/>
        <family val="2"/>
      </rPr>
      <t>2</t>
    </r>
    <r>
      <rPr>
        <b/>
        <sz val="9"/>
        <color indexed="60"/>
        <rFont val="Calibri"/>
        <family val="2"/>
      </rPr>
      <t>O
(kg/TJ)</t>
    </r>
  </si>
  <si>
    <t>B</t>
  </si>
  <si>
    <t>FUENTE</t>
  </si>
  <si>
    <t>A</t>
  </si>
  <si>
    <r>
      <t>CO</t>
    </r>
    <r>
      <rPr>
        <b/>
        <vertAlign val="subscript"/>
        <sz val="9"/>
        <color indexed="60"/>
        <rFont val="Calibri"/>
        <family val="2"/>
      </rPr>
      <t>2</t>
    </r>
    <r>
      <rPr>
        <b/>
        <sz val="9"/>
        <color indexed="60"/>
        <rFont val="Calibri"/>
        <family val="2"/>
      </rPr>
      <t xml:space="preserve">
(kg/TJ)</t>
    </r>
  </si>
  <si>
    <t>SOx
(g/GJ)</t>
  </si>
  <si>
    <t>Lignite/ Brown Coal</t>
  </si>
  <si>
    <t>Lignito/ Lignito pardo</t>
  </si>
  <si>
    <t>Gasóleo</t>
  </si>
  <si>
    <t>Carbón coquizable</t>
  </si>
  <si>
    <t>Fuelóleo</t>
  </si>
  <si>
    <t>Benzo(a)pyrene</t>
  </si>
  <si>
    <t>Benzo(b)fluoranthene</t>
  </si>
  <si>
    <t>Benzo(k)fluoranthene</t>
  </si>
  <si>
    <t>Indeno(1,2,3-cd)pyrene</t>
  </si>
  <si>
    <t>NOx/ NO2</t>
  </si>
  <si>
    <t>PCDD/F (Dioxinas+ furanos)</t>
  </si>
  <si>
    <t>HAP (hidrocarburos aromáticos policíclicos)</t>
  </si>
  <si>
    <t>HCB (hexaclorobenceno)</t>
  </si>
  <si>
    <t>PCB (policlorobifenilos)</t>
  </si>
  <si>
    <t>CONTAMINANTES ORGÁNICOS PERSISTENTES</t>
  </si>
  <si>
    <t>METALES PESADOS</t>
  </si>
  <si>
    <t>PARTÍCULAS</t>
  </si>
  <si>
    <t>ACIDIFICADORES, PRECURSORES DEL OZONO Y GASES DE EFECTO INVERNADERO</t>
  </si>
  <si>
    <t>FOCO 1-COMB 1</t>
  </si>
  <si>
    <t>FOCO 1-COMB 2</t>
  </si>
  <si>
    <t>FOCO 2-COMB 1</t>
  </si>
  <si>
    <t>FOCO 2-COMB 2</t>
  </si>
  <si>
    <t>FOCO 3-COMB 1</t>
  </si>
  <si>
    <t>FOCO 3-COMB 2</t>
  </si>
  <si>
    <t>FOCO 4-COMB 1</t>
  </si>
  <si>
    <t>FOCO 4-COMB 2</t>
  </si>
  <si>
    <t>FOCO 5-COMB 1</t>
  </si>
  <si>
    <t>FOCO 5-COMB 2</t>
  </si>
  <si>
    <t>FOCO 6-COMB 1</t>
  </si>
  <si>
    <t>FOCO 6-COMB 2</t>
  </si>
  <si>
    <t>FOCO 7-COMB 1</t>
  </si>
  <si>
    <t>FOCO 7-COMB 2</t>
  </si>
  <si>
    <t>FOCO 8-COMB 1</t>
  </si>
  <si>
    <t>FOCO 8-COMB 2</t>
  </si>
  <si>
    <t>FOCO 9-COMB 1</t>
  </si>
  <si>
    <t>FOCO 9-COMB 2</t>
  </si>
  <si>
    <t>FOCO 10-COMB 1</t>
  </si>
  <si>
    <t>FOCO 10-COMB 2</t>
  </si>
  <si>
    <t>factor NOx</t>
  </si>
  <si>
    <t>factor CO</t>
  </si>
  <si>
    <t>factor NMVOC</t>
  </si>
  <si>
    <t>SOX/SO2</t>
  </si>
  <si>
    <t>factor SOX/SO2</t>
  </si>
  <si>
    <t>factor TSP</t>
  </si>
  <si>
    <t>factor PM10</t>
  </si>
  <si>
    <t>PM2.5</t>
  </si>
  <si>
    <t>factor PM2.5</t>
  </si>
  <si>
    <t>factor Pb</t>
  </si>
  <si>
    <t>factor Cd</t>
  </si>
  <si>
    <t>factor Hg</t>
  </si>
  <si>
    <t>factor As</t>
  </si>
  <si>
    <t>factor Cr</t>
  </si>
  <si>
    <t>factor Cu</t>
  </si>
  <si>
    <t>factor Ni</t>
  </si>
  <si>
    <t>factor Zn</t>
  </si>
  <si>
    <t>PCB</t>
  </si>
  <si>
    <t>factor PCB</t>
  </si>
  <si>
    <t>PCDD/F</t>
  </si>
  <si>
    <t>factor PCDD/F</t>
  </si>
  <si>
    <t>factor Benzo(a)pyrene</t>
  </si>
  <si>
    <t>factor Benzo(b)fluoranthene</t>
  </si>
  <si>
    <t>factor Benzo(k)fluoranthene</t>
  </si>
  <si>
    <t>factor Indeno(1,2,3-cd)pyrene</t>
  </si>
  <si>
    <t>HCB</t>
  </si>
  <si>
    <t>factor HCB</t>
  </si>
  <si>
    <t>factor CO2</t>
  </si>
  <si>
    <t>factor CH4</t>
  </si>
  <si>
    <t>factor N2O</t>
  </si>
  <si>
    <t>factor NH3</t>
  </si>
  <si>
    <t>CALCULADO</t>
  </si>
  <si>
    <t>MEDIDO</t>
  </si>
  <si>
    <t>TOTAL FOCOS</t>
  </si>
  <si>
    <t>PCB
(ng I-TEQ/GJf)</t>
  </si>
  <si>
    <t>PROCESO</t>
  </si>
  <si>
    <t>APPLUS NORCONTROL, S.L.U.</t>
  </si>
  <si>
    <t>ARGANO ASESORES, S.L.</t>
  </si>
  <si>
    <t>ASISTENCIA TECNICA INDUSTRIAL, S.A.E. (ATISAE)</t>
  </si>
  <si>
    <t>CUALICONTROL-ACI, S.A.</t>
  </si>
  <si>
    <t>DEKRA AMBIO, S.A.</t>
  </si>
  <si>
    <t>DNOTA MEDIO AMBIENTE, S.L.</t>
  </si>
  <si>
    <t>EMISUR INSPECCIONES, S.L.</t>
  </si>
  <si>
    <t>ENTIDAD COLABORADORA DE LA ADMINISTRACION, S.L. (ECA)</t>
  </si>
  <si>
    <t>ENVIRA INGENIEROS ASESORES, S.L.</t>
  </si>
  <si>
    <t>EPTISA</t>
  </si>
  <si>
    <t>INGENIERÍA DE INSPECCIÓN Y CONTROL INDUSTRIAL, S.A. (INERCO)</t>
  </si>
  <si>
    <t>LABAQUA S.A.</t>
  </si>
  <si>
    <t>NOVOTEC CONSULTORES, S.A.</t>
  </si>
  <si>
    <t>OCA INSPECCIÓN CONTROL Y PREVENCIÓN, S.A.U.</t>
  </si>
  <si>
    <t>SGS TECNOS, S.A.</t>
  </si>
  <si>
    <t>TÜV Rheinland Ibérica Inspection, Certification &amp; Testing, S.A.</t>
  </si>
  <si>
    <t>Por apéndice 4 de Guía Prtr, de inst. combustión</t>
  </si>
  <si>
    <t>Medidos por algunas centrales térmicas</t>
  </si>
  <si>
    <t>factor</t>
  </si>
  <si>
    <t>OTROS CONTAMINANTES MEDIDOS</t>
  </si>
  <si>
    <t>FACTORES DE EMISIÓN PARA INSTALACIONES DE COMBUSTIÓN (Pt &gt;= 50 MW)</t>
  </si>
  <si>
    <t>Motores estacionarios</t>
  </si>
  <si>
    <t>Nº</t>
  </si>
  <si>
    <t>DATOS DE LAS MEDICIONES DE CONTROL REALIZADAS</t>
  </si>
  <si>
    <t>PCI (GJ/ kg):</t>
  </si>
  <si>
    <t>Madera (leña)</t>
  </si>
  <si>
    <t>Residuos de madera (serrín, corteza,...)</t>
  </si>
  <si>
    <t>Otros carbones bituminosos</t>
  </si>
  <si>
    <t>Antracita</t>
  </si>
  <si>
    <t>Gas natural (NAPFUE 301)</t>
  </si>
  <si>
    <t>Gas Natural (NAPFUE 301)</t>
  </si>
  <si>
    <t>* NAPFUE (Nomenclatura para la tipificación de los combustibles utilizados en los procesos de combustión)</t>
  </si>
  <si>
    <t>Gasóleo (NAPFUE 204)</t>
  </si>
  <si>
    <t>Fuelóleo (NAPFUE 203)</t>
  </si>
  <si>
    <t>Carbón coquizable (NAPFUE 101)</t>
  </si>
  <si>
    <t>Carbón sub-bituminoso (NAPFUE 103)</t>
  </si>
  <si>
    <t>Otros carbones bituminosos (NAPFUE 102)</t>
  </si>
  <si>
    <t>Lignito (lignito pardo) (NAPFUE 105)</t>
  </si>
  <si>
    <t>Madera (leña) (NAPFUE 111)</t>
  </si>
  <si>
    <t>Residuos de madera (serrín, corteza,...) (NAPFUE 111)</t>
  </si>
  <si>
    <t>Gas natural licuado (NAPFUE 302)</t>
  </si>
  <si>
    <t>Gases licuados del petróleo GLP (Butano y propano) (NAPFUE 303)</t>
  </si>
  <si>
    <t>Biogas</t>
  </si>
  <si>
    <t>Biogas (NAPFUE 309)</t>
  </si>
  <si>
    <t>Gas natural licuado GNL (NAPFUE 302)</t>
  </si>
  <si>
    <t>Gas natural licuado GNL</t>
  </si>
  <si>
    <t>Gases licuados del petróleo GLP (Butano y propano)</t>
  </si>
  <si>
    <t>Combustibles gaseosos según CORINAIR 1.A.4</t>
  </si>
  <si>
    <t>Calderas de fondo seco (DBB)</t>
  </si>
  <si>
    <t>Calderas de fondo húmedo (WBB)</t>
  </si>
  <si>
    <t>Calderas de lecho fluidizado (FBC)</t>
  </si>
  <si>
    <t>Biogás (NAPFUE 309)</t>
  </si>
  <si>
    <t>CARBÓN</t>
  </si>
  <si>
    <t>FACTOR EPA</t>
  </si>
  <si>
    <t>FACTORES DE EMISIÓN PARA EL AMONIACO</t>
  </si>
  <si>
    <t>GAS NATURAL</t>
  </si>
  <si>
    <t>BIOMASA (Madera)</t>
  </si>
  <si>
    <t>NH3 de combustible 1 (kg)</t>
  </si>
  <si>
    <t>Densidad combustible</t>
  </si>
  <si>
    <t>FUELÓLEO</t>
  </si>
  <si>
    <t>GASÓLEO</t>
  </si>
  <si>
    <t>COMBUSTIBLE 1</t>
  </si>
  <si>
    <t>COMBUSTIBLE 2</t>
  </si>
  <si>
    <t>CONTROL</t>
  </si>
  <si>
    <t>NH3 de combustible 2 (kg)</t>
  </si>
  <si>
    <t>CALCULADO TABLA 03</t>
  </si>
  <si>
    <t>SUBTOTAL FOCO 1</t>
  </si>
  <si>
    <t xml:space="preserve">Emisión NH3 para foco 1: </t>
  </si>
  <si>
    <t xml:space="preserve">Emisión NH3 para foco 2: </t>
  </si>
  <si>
    <t>SUBTOTAL FOCO 2</t>
  </si>
  <si>
    <t xml:space="preserve">Emisión NH3 para foco 3: </t>
  </si>
  <si>
    <t>SUBTOTAL FOCO 3</t>
  </si>
  <si>
    <t>CONSUMO COMBUSTIBLE 2</t>
  </si>
  <si>
    <t xml:space="preserve">CONSUMO COMBUSTIBLE 1 </t>
  </si>
  <si>
    <t xml:space="preserve">Emisión NH3 para foco 4: </t>
  </si>
  <si>
    <t>SUBTOTAL FOCO 4</t>
  </si>
  <si>
    <t xml:space="preserve">Emisión NH3 para foco 5: </t>
  </si>
  <si>
    <t>SUBTOTAL FOCO 5</t>
  </si>
  <si>
    <t xml:space="preserve">Emisión NH3 para foco 6: </t>
  </si>
  <si>
    <t>SUBTOTAL FOCO 6</t>
  </si>
  <si>
    <t xml:space="preserve">Emisión NH3 para foco 7: </t>
  </si>
  <si>
    <t>SUBTOTAL FOCO 7</t>
  </si>
  <si>
    <t xml:space="preserve">Emisión NH3 para foco 8: </t>
  </si>
  <si>
    <t>SUBTOTAL FOCO 8</t>
  </si>
  <si>
    <t xml:space="preserve">Emisión NH3 para foco 9: </t>
  </si>
  <si>
    <t>SUBTOTAL FOCO 9</t>
  </si>
  <si>
    <t xml:space="preserve">Emisión NH3 para foco 10: </t>
  </si>
  <si>
    <t>SUBTOTAL FOCO 10</t>
  </si>
  <si>
    <t>SISTEMA DE CONTROL NOx</t>
  </si>
  <si>
    <r>
      <t>EMISIONES CERTIFICADAS  CO</t>
    </r>
    <r>
      <rPr>
        <b/>
        <vertAlign val="subscript"/>
        <sz val="9"/>
        <color indexed="9"/>
        <rFont val="Arial"/>
        <family val="2"/>
      </rPr>
      <t>2</t>
    </r>
    <r>
      <rPr>
        <b/>
        <sz val="9"/>
        <color indexed="9"/>
        <rFont val="Arial"/>
        <family val="2"/>
      </rPr>
      <t xml:space="preserve"> DERECHOS EMISIÓN LEY 1/2005 (toneladas)</t>
    </r>
  </si>
  <si>
    <t>BUREAU VERITAS INSPECCIÓN Y TESTING, S.L.</t>
  </si>
  <si>
    <t>EUROFINS ENVIRA INGENIEROS ASESORES, S.L.</t>
  </si>
  <si>
    <t>INERCO INSPECCIÓN Y CONTROL, S.A.</t>
  </si>
  <si>
    <t>INGENIERÍA DE GESTIÓN INDUSTRIAL (INGEIN) S.L.</t>
  </si>
  <si>
    <t>JECMA CONSULTORÍA Y MEDIO AMBIENTE, S.L.</t>
  </si>
  <si>
    <t xml:space="preserve">LABS  TECHNOLOGICAL SERVICES AGQ, S.L. </t>
  </si>
  <si>
    <t>STAZIONE SPERIMENTALE DEL VETRO S.P.C.A.</t>
  </si>
  <si>
    <t>TÜV SÜD ATISAE, S.A.U.</t>
  </si>
  <si>
    <t>Método de obtención</t>
  </si>
  <si>
    <t>Origen del método</t>
  </si>
  <si>
    <t>Método de cálculo</t>
  </si>
  <si>
    <t>Fuentes</t>
  </si>
  <si>
    <t>Método analítico y Normas</t>
  </si>
  <si>
    <t>CO2 sin biomasa</t>
  </si>
  <si>
    <t>(ii) IPCC 2006 GUIDELINES, Cap. 1 Vol. 2, Cuadro  1.2</t>
  </si>
  <si>
    <t>Resto situaciones</t>
  </si>
  <si>
    <t xml:space="preserve">A: EMEP/EEA air pollutant emission inventory Guidebook 2019.  1.A.1 Energy industries. Apds. 3.4.2 y  3.4.3  </t>
  </si>
  <si>
    <t xml:space="preserve">B: 2006 IPCC GUIDELINES,  Cap. 2  Vol.2 Cuadro 2.2 </t>
  </si>
  <si>
    <t>NOTA</t>
  </si>
  <si>
    <t xml:space="preserve">• Para cada Foco debe indicarse el consumo de combustible utilizado en dicho foco. Cuando son varios los focos que utilizan el mismo combustible, y no se dispone de contador de consumo para cada foco, el consumo concreto de cada foco se puede obtener repartiendo el consumo total anual de forma proporcional a la potencia y horas de funcionamiento anual de cada foco.
Para transformar los consumos expresados en kg/año a GJ/año debe utilizarse el PCI (poder calorífico inferior) indicado en la Hoja “Tabla 01”.
Para el caso del  gas natural, consulte con su suministrador el consumo energético del año en cuestión, que deberá expresarse en GJ/año.
</t>
  </si>
  <si>
    <t>• Las instalaciones incluidas en el ámbito de aplicación de la Ley 1/2005, de 9 de marzo, por la que se regula el régimen del comercio de derechos de emisión de gases de efecto invernadero, debe declarar las emisiones de CO2 certificadas correspondiente al ejercicio a que se refiere el formulario. Cumplimentar la celda G8.</t>
  </si>
  <si>
    <t>• Para cada Foco debe elegirse un “Tipo de proceso” y un “Tipo de combustible”, esto es: una combinación “proceso-combustible”. La elección de la combinación permite que, de acuerdo con los datos de la Hoja “Tabla 02”, se apliquen unos determinados factores de emisión para obtener las emisiones de aquellos contaminantes que no han sido medidos.  Puede ocurrir que la combinación “proceso-combustible” elegida de acuerdo con la realidad del foco no esté definida en la Tabla 02. En este caso debe elegirse como proceso la opción “Resto situaciones”.</t>
  </si>
  <si>
    <t>Fuente para Factores EPA:</t>
  </si>
  <si>
    <t>Development and Selection of Ammonia Emission Factors - Final Report. R. Battye, W. Battye, C. Overcash, and S. Fudge; EC/R Incorporated; Durham, NC. Report prepared for USEPA Office of Research and Development; August, 1994.</t>
  </si>
  <si>
    <t>EPA WebFire. Para NH3, basado en:</t>
  </si>
  <si>
    <t>NOTA:</t>
  </si>
  <si>
    <t>• El caudal y las concentraciones de los contaminantes medidos deben expresarse en condiciones normales de presión y temperatura, gas seco y a oxígeno real.</t>
  </si>
  <si>
    <t>• Para cada foco solo puede introducirse un valor de caudal. Puede ocurrir que en un foco, existan varios caudales. En este caso deberá introducirse un caudal de referencia (vale cualquier valor). Ello implica que las concentraciones de los contaminantes a introducir en la Tabla deben estar referido a ese caudal de referencia. La transformación se realiza con la siguiente fórmula:</t>
  </si>
  <si>
    <t>Creferencia, i = (Q medido,i x C medida,i)/(Q referencia)</t>
  </si>
  <si>
    <t>Donde:</t>
  </si>
  <si>
    <r>
      <rPr>
        <b/>
        <sz val="10"/>
        <rFont val="Calibri"/>
        <family val="2"/>
      </rPr>
      <t>Cmedida,i</t>
    </r>
    <r>
      <rPr>
        <sz val="10"/>
        <rFont val="Calibri"/>
        <family val="2"/>
      </rPr>
      <t xml:space="preserve"> es la concentración medida del contaminante i expresado en condiciones normales de temperatura y presión, gas seco y a oxígeno real.</t>
    </r>
  </si>
  <si>
    <r>
      <rPr>
        <b/>
        <sz val="10"/>
        <rFont val="Calibri"/>
        <family val="2"/>
      </rPr>
      <t>Qreferencia</t>
    </r>
    <r>
      <rPr>
        <sz val="10"/>
        <rFont val="Calibri"/>
        <family val="2"/>
      </rPr>
      <t xml:space="preserve">   es el caudal de referencia elegido.</t>
    </r>
  </si>
  <si>
    <r>
      <rPr>
        <b/>
        <sz val="10"/>
        <rFont val="Calibri"/>
        <family val="2"/>
      </rPr>
      <t>Creferencia,i</t>
    </r>
    <r>
      <rPr>
        <sz val="10"/>
        <rFont val="Calibri"/>
        <family val="2"/>
      </rPr>
      <t xml:space="preserve"> es la concentración del contaminante i referida al caudal de referencia. Es el valor que debe introducirse en la Tabla.</t>
    </r>
  </si>
  <si>
    <r>
      <rPr>
        <b/>
        <sz val="10"/>
        <rFont val="Calibri"/>
        <family val="2"/>
      </rPr>
      <t>Qmedido,i</t>
    </r>
    <r>
      <rPr>
        <sz val="10"/>
        <rFont val="Calibri"/>
        <family val="2"/>
      </rPr>
      <t xml:space="preserve">   es el caudal medido para el contaminante i expresado en condiciones normales de temperatura y presión y gas seco.</t>
    </r>
  </si>
  <si>
    <t>A efecto de trasladar los resultados obtenidos en esta Hoja a la declaración PRTR debe tenerse en cuenta:</t>
  </si>
  <si>
    <t>•</t>
  </si>
  <si>
    <t>Deben declararse todos los contaminantes para los que esta hoja, en la columna “Cantidad”,  indica alguna cantidad emitida. No se declararán aquellos contaminantes para los que la cantidad emitida es menor de 1 kg/año y las primeras 5 cifras decimales son ceros.</t>
  </si>
  <si>
    <t>Si, para el contaminante en cuestión, en la columna “Método de obtención”, aparece “CALCULADO”, deben tenerse en cuenta las indicaciones que aparecen en las columnas “Origen del método”, “Método de cálculo” y “Fuentes”. Sobre la columna “Fuentes”, se hacen las siguientes precisiones:</t>
  </si>
  <si>
    <t xml:space="preserve">o   </t>
  </si>
  <si>
    <t>Cuando aparezca “EMEP/CORINAIR”, hay que tener en cuenta que es una expresión simplificada, en PRTR debe marcarse la opción “EMEP/EEA air pollutant emission inventory guidebook”.</t>
  </si>
  <si>
    <t>Cuando aparezca “IPCC”, hay que tener en cuenta que es una expresión simplificada, en PRTR debe marcarse la opción “IPCC: Libro de Trabajo para el Inventario de Gases de Efecto Invernadero. (Directrices del IPCC para los Inventarios Nacionales de Gases de Efecto Invernadero)”.</t>
  </si>
  <si>
    <t>Cuando aparezca “Reglamento (UE) nº 601/2012”, debe tenerse en cuenta que tal opción no existe en PRTR. Por ello, en “Fuentes”, debe marcarse la opción “Otra fuente”, y en el cuadro que aparece escribir “Reglamente (UE) nº 601/2012”.</t>
  </si>
  <si>
    <t>Si, para el contaminante en cuestión, en la columna “Método de obtención”, aparece “MEDIDO”, deben tenerse en cuenta las indicaciones que aparecen en las columnas “Origen del método” y "Método analítico y Normas". Respecto a “Método analítico” y “Normas” se remite a lo que indique el informe de mediciones realizado por  el organismo de control  (OCA).</t>
  </si>
  <si>
    <t>Cuando aparezca “EPA WebFire", debe tenerse en cuenta que tal opción no existe en PRTR. Por ello, en “Fuentes”, debe marcarse la opción “Otra fuente”, y en el cuadro que aparece escribir “EPA WebFire. R. Battye, W. Battye, C. Overcash, y S. Fudge; Agosto 1994".</t>
  </si>
  <si>
    <t>Cantidad</t>
  </si>
  <si>
    <t>DEKRA INDUSTRIAL, S.A.</t>
  </si>
  <si>
    <t>(i) Inventario GEI Serie 1990-2021 Marzo 2023. Anexo 7</t>
  </si>
  <si>
    <t>º</t>
  </si>
  <si>
    <t>En rojo VLE basados en mediciones por debajo del límite de cuantificación "&lt;".</t>
  </si>
  <si>
    <t>Brown Coal</t>
  </si>
  <si>
    <t>Natural gas</t>
  </si>
  <si>
    <t>Heavy fuel oil</t>
  </si>
  <si>
    <t>Solid biomass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</si>
</sst>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quot; kg/año&quot;"/>
    <numFmt numFmtId="167" formatCode="#,##0.000\ &quot; Nm3/h&quot;"/>
    <numFmt numFmtId="168" formatCode="#,##0.00\ &quot; mg/Nm3&quot;"/>
    <numFmt numFmtId="169" formatCode="0.000"/>
    <numFmt numFmtId="170" formatCode="dd/mm/yyyy;@"/>
    <numFmt numFmtId="171" formatCode="0.0"/>
    <numFmt numFmtId="172" formatCode="0.0000"/>
    <numFmt numFmtId="173" formatCode="0.00000"/>
    <numFmt numFmtId="174" formatCode="0.000000"/>
    <numFmt numFmtId="175" formatCode="General\ &quot;g&quot;"/>
    <numFmt numFmtId="176" formatCode="General\ &quot;kg&quot;"/>
    <numFmt numFmtId="177" formatCode="#,##0.0"/>
    <numFmt numFmtId="178" formatCode="#,##0_ ;\-#,##0\ "/>
    <numFmt numFmtId="179" formatCode="#,##0.0000000\ &quot; kg/año&quot;"/>
    <numFmt numFmtId="180" formatCode="#,##0.000000000\ &quot; kg/año&quot;"/>
    <numFmt numFmtId="181" formatCode="0.00000\ &quot;(i)&quot;"/>
    <numFmt numFmtId="182" formatCode="0.00000\ &quot;(ii)&quot;"/>
    <numFmt numFmtId="183" formatCode="&quot;DECLARADO: &quot;0000"/>
    <numFmt numFmtId="184" formatCode="0.000\ &quot;g/t&quot;"/>
    <numFmt numFmtId="185" formatCode="0\ &quot;g/t&quot;"/>
    <numFmt numFmtId="186" formatCode="0.000\ &quot;kg/m3&quot;"/>
    <numFmt numFmtId="187" formatCode="0.000\ &quot;g/m3&quot;"/>
    <numFmt numFmtId="188" formatCode="0\ &quot;kg/m3&quot;"/>
    <numFmt numFmtId="189" formatCode="0.0\ &quot;kg/Nm3&quot;"/>
    <numFmt numFmtId="190" formatCode="0.00\ &quot;kg&quot;"/>
    <numFmt numFmtId="191" formatCode="0.00\ &quot;m3&quot;"/>
    <numFmt numFmtId="192" formatCode="0.00\ &quot;Nm3&quot;"/>
    <numFmt numFmtId="193" formatCode="0\ &quot;kg&quot;"/>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112">
    <font>
      <sz val="10"/>
      <name val="Arial"/>
      <family val="0"/>
    </font>
    <font>
      <sz val="8"/>
      <name val="Arial"/>
      <family val="2"/>
    </font>
    <font>
      <u val="single"/>
      <sz val="10"/>
      <color indexed="12"/>
      <name val="Arial"/>
      <family val="2"/>
    </font>
    <font>
      <u val="single"/>
      <sz val="10"/>
      <color indexed="36"/>
      <name val="Arial"/>
      <family val="2"/>
    </font>
    <font>
      <sz val="8"/>
      <color indexed="18"/>
      <name val="Calibri"/>
      <family val="2"/>
    </font>
    <font>
      <u val="single"/>
      <sz val="8"/>
      <color indexed="18"/>
      <name val="Calibri"/>
      <family val="2"/>
    </font>
    <font>
      <b/>
      <sz val="9"/>
      <color indexed="60"/>
      <name val="Calibri"/>
      <family val="2"/>
    </font>
    <font>
      <b/>
      <vertAlign val="subscript"/>
      <sz val="9"/>
      <color indexed="60"/>
      <name val="Calibri"/>
      <family val="2"/>
    </font>
    <font>
      <sz val="8"/>
      <name val="Tahoma"/>
      <family val="2"/>
    </font>
    <font>
      <sz val="10"/>
      <name val="Tahoma"/>
      <family val="2"/>
    </font>
    <font>
      <b/>
      <sz val="10"/>
      <name val="Tahoma"/>
      <family val="2"/>
    </font>
    <font>
      <b/>
      <vertAlign val="subscript"/>
      <sz val="9"/>
      <color indexed="9"/>
      <name val="Arial"/>
      <family val="2"/>
    </font>
    <font>
      <b/>
      <sz val="9"/>
      <color indexed="9"/>
      <name val="Arial"/>
      <family val="2"/>
    </font>
    <font>
      <sz val="10"/>
      <name val="Calibri"/>
      <family val="2"/>
    </font>
    <font>
      <b/>
      <sz val="10"/>
      <name val="Calibri"/>
      <family val="2"/>
    </font>
    <font>
      <b/>
      <sz val="10"/>
      <name val="Arial"/>
      <family val="2"/>
    </font>
    <font>
      <sz val="1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u val="single"/>
      <sz val="10"/>
      <name val="Calibri"/>
      <family val="2"/>
    </font>
    <font>
      <b/>
      <sz val="11"/>
      <color indexed="18"/>
      <name val="Calibri"/>
      <family val="2"/>
    </font>
    <font>
      <sz val="12"/>
      <name val="Calibri"/>
      <family val="2"/>
    </font>
    <font>
      <u val="single"/>
      <sz val="10"/>
      <color indexed="9"/>
      <name val="Calibri"/>
      <family val="2"/>
    </font>
    <font>
      <sz val="10"/>
      <color indexed="8"/>
      <name val="Calibri"/>
      <family val="2"/>
    </font>
    <font>
      <b/>
      <sz val="10"/>
      <color indexed="8"/>
      <name val="Calibri"/>
      <family val="2"/>
    </font>
    <font>
      <b/>
      <sz val="10"/>
      <color indexed="9"/>
      <name val="Calibri"/>
      <family val="2"/>
    </font>
    <font>
      <b/>
      <i/>
      <sz val="10"/>
      <color indexed="8"/>
      <name val="Calibri"/>
      <family val="2"/>
    </font>
    <font>
      <sz val="10"/>
      <color indexed="9"/>
      <name val="Calibri"/>
      <family val="2"/>
    </font>
    <font>
      <b/>
      <i/>
      <sz val="10"/>
      <color indexed="9"/>
      <name val="Calibri"/>
      <family val="2"/>
    </font>
    <font>
      <b/>
      <sz val="8"/>
      <color indexed="18"/>
      <name val="Calibri"/>
      <family val="2"/>
    </font>
    <font>
      <b/>
      <sz val="9"/>
      <color indexed="9"/>
      <name val="Calibri"/>
      <family val="2"/>
    </font>
    <font>
      <sz val="9"/>
      <color indexed="9"/>
      <name val="Calibri"/>
      <family val="2"/>
    </font>
    <font>
      <sz val="9"/>
      <name val="Calibri"/>
      <family val="2"/>
    </font>
    <font>
      <b/>
      <sz val="9"/>
      <color indexed="18"/>
      <name val="Calibri"/>
      <family val="2"/>
    </font>
    <font>
      <sz val="9"/>
      <color indexed="18"/>
      <name val="Calibri"/>
      <family val="2"/>
    </font>
    <font>
      <b/>
      <sz val="10"/>
      <color indexed="18"/>
      <name val="Calibri"/>
      <family val="2"/>
    </font>
    <font>
      <sz val="10"/>
      <color indexed="18"/>
      <name val="Calibri"/>
      <family val="2"/>
    </font>
    <font>
      <b/>
      <u val="single"/>
      <sz val="11"/>
      <color indexed="18"/>
      <name val="Calibri"/>
      <family val="2"/>
    </font>
    <font>
      <b/>
      <u val="single"/>
      <sz val="10"/>
      <color indexed="18"/>
      <name val="Calibri"/>
      <family val="2"/>
    </font>
    <font>
      <sz val="11"/>
      <color indexed="18"/>
      <name val="Calibri"/>
      <family val="2"/>
    </font>
    <font>
      <sz val="8"/>
      <name val="Calibri"/>
      <family val="2"/>
    </font>
    <font>
      <b/>
      <sz val="11"/>
      <name val="Calibri"/>
      <family val="2"/>
    </font>
    <font>
      <sz val="11"/>
      <name val="Calibri"/>
      <family val="2"/>
    </font>
    <font>
      <b/>
      <sz val="12"/>
      <color indexed="18"/>
      <name val="Calibri"/>
      <family val="2"/>
    </font>
    <font>
      <sz val="11"/>
      <color indexed="61"/>
      <name val="Calibri"/>
      <family val="2"/>
    </font>
    <font>
      <b/>
      <sz val="11"/>
      <color indexed="10"/>
      <name val="Calibri"/>
      <family val="2"/>
    </font>
    <font>
      <b/>
      <sz val="10"/>
      <color indexed="12"/>
      <name val="Calibri"/>
      <family val="2"/>
    </font>
    <font>
      <b/>
      <sz val="10"/>
      <color indexed="60"/>
      <name val="Calibri"/>
      <family val="2"/>
    </font>
    <font>
      <b/>
      <sz val="9"/>
      <color indexed="17"/>
      <name val="Calibri"/>
      <family val="2"/>
    </font>
    <font>
      <sz val="10"/>
      <color indexed="18"/>
      <name val="Arial"/>
      <family val="2"/>
    </font>
    <font>
      <sz val="8"/>
      <color indexed="18"/>
      <name val="Arial"/>
      <family val="2"/>
    </font>
    <font>
      <b/>
      <sz val="14"/>
      <color indexed="18"/>
      <name val="Calibri"/>
      <family val="2"/>
    </font>
    <font>
      <b/>
      <sz val="12"/>
      <color indexed="9"/>
      <name val="Calibri"/>
      <family val="2"/>
    </font>
    <font>
      <sz val="9"/>
      <color indexed="10"/>
      <name val="Calibri"/>
      <family val="2"/>
    </font>
    <font>
      <b/>
      <u val="single"/>
      <sz val="12"/>
      <color indexed="1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b/>
      <sz val="9"/>
      <color theme="0"/>
      <name val="Calibri"/>
      <family val="2"/>
    </font>
    <font>
      <sz val="9"/>
      <color theme="0"/>
      <name val="Calibri"/>
      <family val="2"/>
    </font>
    <font>
      <b/>
      <sz val="10"/>
      <color rgb="FF000099"/>
      <name val="Calibri"/>
      <family val="2"/>
    </font>
    <font>
      <sz val="10"/>
      <color rgb="FF000099"/>
      <name val="Calibri"/>
      <family val="2"/>
    </font>
    <font>
      <b/>
      <sz val="11"/>
      <color rgb="FF000099"/>
      <name val="Calibri"/>
      <family val="2"/>
    </font>
    <font>
      <sz val="11"/>
      <color rgb="FF000099"/>
      <name val="Calibri"/>
      <family val="2"/>
    </font>
    <font>
      <b/>
      <sz val="12"/>
      <color rgb="FF000080"/>
      <name val="Calibri"/>
      <family val="2"/>
    </font>
    <font>
      <b/>
      <sz val="11"/>
      <color rgb="FFFF0000"/>
      <name val="Calibri"/>
      <family val="2"/>
    </font>
    <font>
      <sz val="11"/>
      <color rgb="FF00B050"/>
      <name val="Calibri"/>
      <family val="2"/>
    </font>
    <font>
      <b/>
      <sz val="10"/>
      <color rgb="FF0000CC"/>
      <name val="Calibri"/>
      <family val="2"/>
    </font>
    <font>
      <b/>
      <sz val="9"/>
      <color rgb="FF000080"/>
      <name val="Calibri"/>
      <family val="2"/>
    </font>
    <font>
      <b/>
      <sz val="9"/>
      <color rgb="FF00B050"/>
      <name val="Calibri"/>
      <family val="2"/>
    </font>
    <font>
      <sz val="9"/>
      <color rgb="FF000080"/>
      <name val="Calibri"/>
      <family val="2"/>
    </font>
    <font>
      <sz val="10"/>
      <color rgb="FF000080"/>
      <name val="Calibri"/>
      <family val="2"/>
    </font>
    <font>
      <b/>
      <sz val="10"/>
      <color rgb="FF000080"/>
      <name val="Calibri"/>
      <family val="2"/>
    </font>
    <font>
      <b/>
      <sz val="8"/>
      <color rgb="FF000080"/>
      <name val="Calibri"/>
      <family val="2"/>
    </font>
    <font>
      <sz val="10"/>
      <color rgb="FF000080"/>
      <name val="Arial"/>
      <family val="2"/>
    </font>
    <font>
      <sz val="8"/>
      <color rgb="FF000080"/>
      <name val="Arial"/>
      <family val="2"/>
    </font>
    <font>
      <b/>
      <sz val="14"/>
      <color rgb="FF000080"/>
      <name val="Calibri"/>
      <family val="2"/>
    </font>
    <font>
      <b/>
      <sz val="11"/>
      <color rgb="FF000080"/>
      <name val="Calibri"/>
      <family val="2"/>
    </font>
    <font>
      <b/>
      <sz val="12"/>
      <color theme="0"/>
      <name val="Calibri"/>
      <family val="2"/>
    </font>
    <font>
      <sz val="9"/>
      <color rgb="FFFF0000"/>
      <name val="Calibri"/>
      <family val="2"/>
    </font>
    <font>
      <b/>
      <sz val="9"/>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rgb="FFCC99FF"/>
        <bgColor indexed="64"/>
      </patternFill>
    </fill>
    <fill>
      <patternFill patternType="solid">
        <fgColor rgb="FF000080"/>
        <bgColor indexed="64"/>
      </patternFill>
    </fill>
    <fill>
      <patternFill patternType="solid">
        <fgColor theme="4" tint="-0.24997000396251678"/>
        <bgColor indexed="64"/>
      </patternFill>
    </fill>
    <fill>
      <patternFill patternType="solid">
        <fgColor theme="7" tint="-0.4999699890613556"/>
        <bgColor indexed="64"/>
      </patternFill>
    </fill>
    <fill>
      <patternFill patternType="solid">
        <fgColor theme="3" tint="0.5999900102615356"/>
        <bgColor indexed="64"/>
      </patternFill>
    </fill>
    <fill>
      <patternFill patternType="solid">
        <fgColor rgb="FF000099"/>
        <bgColor indexed="64"/>
      </patternFill>
    </fill>
    <fill>
      <patternFill patternType="solid">
        <fgColor indexed="46"/>
        <bgColor indexed="64"/>
      </patternFill>
    </fill>
    <fill>
      <patternFill patternType="solid">
        <fgColor rgb="FF00B0F0"/>
        <bgColor indexed="64"/>
      </patternFill>
    </fill>
    <fill>
      <patternFill patternType="solid">
        <fgColor indexed="44"/>
        <bgColor indexed="64"/>
      </patternFill>
    </fill>
    <fill>
      <patternFill patternType="solid">
        <fgColor rgb="FF0000CC"/>
        <bgColor indexed="64"/>
      </patternFill>
    </fill>
    <fill>
      <patternFill patternType="solid">
        <fgColor theme="0" tint="-0.24997000396251678"/>
        <bgColor indexed="64"/>
      </patternFill>
    </fill>
  </fills>
  <borders count="2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style="thin"/>
      <top>
        <color indexed="63"/>
      </top>
      <bottom style="thin"/>
    </border>
    <border>
      <left style="thin"/>
      <right style="medium"/>
      <top>
        <color indexed="63"/>
      </top>
      <bottom style="thin"/>
    </border>
    <border>
      <left>
        <color indexed="63"/>
      </left>
      <right style="thin">
        <color theme="3" tint="0.3999499976634979"/>
      </right>
      <top style="thick">
        <color theme="3" tint="0.39987999200820923"/>
      </top>
      <bottom style="thick">
        <color theme="3" tint="0.39991000294685364"/>
      </bottom>
    </border>
    <border>
      <left style="thin">
        <color theme="3" tint="0.3999499976634979"/>
      </left>
      <right style="thick">
        <color theme="3" tint="0.39987999200820923"/>
      </right>
      <top style="thick">
        <color theme="3" tint="0.39987999200820923"/>
      </top>
      <bottom style="thick">
        <color theme="3" tint="0.39991000294685364"/>
      </bottom>
    </border>
    <border>
      <left>
        <color indexed="63"/>
      </left>
      <right>
        <color indexed="63"/>
      </right>
      <top style="thick">
        <color theme="3" tint="0.3999499976634979"/>
      </top>
      <bottom style="thin">
        <color theme="3" tint="0.3999499976634979"/>
      </bottom>
    </border>
    <border>
      <left style="thick">
        <color theme="3" tint="0.39991000294685364"/>
      </left>
      <right style="thin">
        <color theme="3" tint="0.3999499976634979"/>
      </right>
      <top style="thick">
        <color theme="3" tint="0.39991000294685364"/>
      </top>
      <bottom>
        <color indexed="63"/>
      </bottom>
    </border>
    <border>
      <left style="thin">
        <color theme="3" tint="0.3999499976634979"/>
      </left>
      <right style="thin">
        <color theme="3" tint="0.3999499976634979"/>
      </right>
      <top style="thick">
        <color theme="3" tint="0.39991000294685364"/>
      </top>
      <bottom>
        <color indexed="63"/>
      </bottom>
    </border>
    <border>
      <left style="thick">
        <color theme="3" tint="0.39987999200820923"/>
      </left>
      <right style="thick">
        <color theme="3" tint="0.39991000294685364"/>
      </right>
      <top>
        <color indexed="63"/>
      </top>
      <bottom style="thick">
        <color theme="3" tint="0.39987999200820923"/>
      </bottom>
    </border>
    <border>
      <left>
        <color indexed="63"/>
      </left>
      <right style="thin">
        <color theme="3" tint="0.3999499976634979"/>
      </right>
      <top>
        <color indexed="63"/>
      </top>
      <bottom style="thick">
        <color theme="3" tint="0.39987999200820923"/>
      </bottom>
    </border>
    <border>
      <left style="thin">
        <color theme="3" tint="0.3999499976634979"/>
      </left>
      <right style="thick">
        <color theme="3" tint="0.39987999200820923"/>
      </right>
      <top>
        <color indexed="63"/>
      </top>
      <bottom>
        <color indexed="63"/>
      </bottom>
    </border>
    <border>
      <left>
        <color indexed="63"/>
      </left>
      <right>
        <color indexed="63"/>
      </right>
      <top style="thin">
        <color theme="3" tint="0.3999499976634979"/>
      </top>
      <bottom style="thin">
        <color theme="3" tint="0.3999499976634979"/>
      </bottom>
    </border>
    <border>
      <left style="thick">
        <color theme="3" tint="0.39987999200820923"/>
      </left>
      <right style="thin">
        <color theme="3" tint="0.3999499976634979"/>
      </right>
      <top style="thick">
        <color theme="3" tint="0.39987999200820923"/>
      </top>
      <bottom style="thick">
        <color theme="3" tint="0.39987999200820923"/>
      </bottom>
    </border>
    <border>
      <left style="thin">
        <color theme="3" tint="0.3999499976634979"/>
      </left>
      <right style="thin">
        <color theme="3" tint="0.3999499976634979"/>
      </right>
      <top style="thick">
        <color theme="3" tint="0.39987999200820923"/>
      </top>
      <bottom style="thick">
        <color theme="3" tint="0.39987999200820923"/>
      </bottom>
    </border>
    <border>
      <left style="thin">
        <color theme="3" tint="0.3999499976634979"/>
      </left>
      <right style="thick">
        <color theme="3" tint="0.39987999200820923"/>
      </right>
      <top style="thick">
        <color theme="3" tint="0.39987999200820923"/>
      </top>
      <bottom style="thick">
        <color theme="3" tint="0.39987999200820923"/>
      </bottom>
    </border>
    <border>
      <left>
        <color indexed="63"/>
      </left>
      <right>
        <color indexed="63"/>
      </right>
      <top>
        <color indexed="63"/>
      </top>
      <bottom style="thin">
        <color theme="3" tint="0.3999499976634979"/>
      </bottom>
    </border>
    <border>
      <left style="thick">
        <color theme="3" tint="0.39991000294685364"/>
      </left>
      <right style="thin">
        <color theme="3" tint="0.3999499976634979"/>
      </right>
      <top>
        <color indexed="63"/>
      </top>
      <bottom style="thin">
        <color theme="3" tint="0.3999499976634979"/>
      </bottom>
    </border>
    <border>
      <left style="thin">
        <color theme="3" tint="0.3999499976634979"/>
      </left>
      <right style="thin">
        <color theme="3" tint="0.3999499976634979"/>
      </right>
      <top>
        <color indexed="63"/>
      </top>
      <bottom style="thin">
        <color theme="3" tint="0.3999499976634979"/>
      </bottom>
    </border>
    <border>
      <left style="thick">
        <color theme="3" tint="0.39991000294685364"/>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thin">
        <color theme="3" tint="0.3999499976634979"/>
      </bottom>
    </border>
    <border>
      <left style="thick">
        <color theme="3" tint="0.39991000294685364"/>
      </left>
      <right style="thin">
        <color theme="3" tint="0.3999499976634979"/>
      </right>
      <top style="thin">
        <color theme="3" tint="0.3999499976634979"/>
      </top>
      <bottom>
        <color indexed="63"/>
      </bottom>
    </border>
    <border>
      <left style="thin">
        <color theme="3" tint="0.3999499976634979"/>
      </left>
      <right style="thin">
        <color theme="3" tint="0.3999499976634979"/>
      </right>
      <top style="thin">
        <color theme="3" tint="0.3999499976634979"/>
      </top>
      <bottom>
        <color indexed="63"/>
      </bottom>
    </border>
    <border>
      <left style="thick">
        <color theme="3" tint="0.3999499976634979"/>
      </left>
      <right style="thick">
        <color theme="3" tint="0.3999499976634979"/>
      </right>
      <top style="thick">
        <color theme="3" tint="0.3999499976634979"/>
      </top>
      <bottom style="thick">
        <color theme="3" tint="0.3999499976634979"/>
      </bottom>
    </border>
    <border>
      <left>
        <color indexed="63"/>
      </left>
      <right style="thin">
        <color theme="3" tint="0.3999499976634979"/>
      </right>
      <top>
        <color indexed="63"/>
      </top>
      <bottom style="thin">
        <color theme="3" tint="0.3999499976634979"/>
      </bottom>
    </border>
    <border>
      <left>
        <color indexed="63"/>
      </left>
      <right style="thin">
        <color theme="3" tint="0.3999499976634979"/>
      </right>
      <top style="thin">
        <color theme="3" tint="0.3999499976634979"/>
      </top>
      <bottom style="thin">
        <color theme="3" tint="0.3999499976634979"/>
      </bottom>
    </border>
    <border>
      <left style="thick">
        <color theme="3" tint="0.3999499976634979"/>
      </left>
      <right style="thick">
        <color theme="3" tint="0.3999499976634979"/>
      </right>
      <top style="thin">
        <color theme="3" tint="0.3999499976634979"/>
      </top>
      <bottom style="thin">
        <color theme="3" tint="0.3999499976634979"/>
      </bottom>
    </border>
    <border>
      <left>
        <color indexed="63"/>
      </left>
      <right style="thick">
        <color theme="3" tint="0.3999499976634979"/>
      </right>
      <top style="thin">
        <color theme="3" tint="0.3999499976634979"/>
      </top>
      <bottom style="thin">
        <color theme="3" tint="0.3999499976634979"/>
      </bottom>
    </border>
    <border>
      <left style="thick">
        <color theme="3" tint="0.39991000294685364"/>
      </left>
      <right style="thin">
        <color theme="3" tint="0.3999499976634979"/>
      </right>
      <top style="thick">
        <color theme="3" tint="0.39991000294685364"/>
      </top>
      <bottom style="thick">
        <color theme="3" tint="0.39991000294685364"/>
      </bottom>
    </border>
    <border>
      <left style="thin">
        <color theme="3" tint="0.3999499976634979"/>
      </left>
      <right style="thin">
        <color theme="3" tint="0.3999499976634979"/>
      </right>
      <top style="thick">
        <color theme="3" tint="0.39991000294685364"/>
      </top>
      <bottom style="thick">
        <color theme="3" tint="0.39991000294685364"/>
      </bottom>
    </border>
    <border>
      <left style="thin">
        <color theme="3" tint="0.3999499976634979"/>
      </left>
      <right style="thick">
        <color theme="3" tint="0.39991000294685364"/>
      </right>
      <top style="thick">
        <color theme="3" tint="0.39991000294685364"/>
      </top>
      <bottom style="thick">
        <color theme="3" tint="0.39991000294685364"/>
      </bottom>
    </border>
    <border>
      <left style="thick">
        <color indexed="18"/>
      </left>
      <right>
        <color indexed="63"/>
      </right>
      <top style="thick">
        <color indexed="18"/>
      </top>
      <bottom style="medium">
        <color indexed="9"/>
      </bottom>
    </border>
    <border>
      <left>
        <color indexed="63"/>
      </left>
      <right style="thick">
        <color indexed="18"/>
      </right>
      <top style="thick">
        <color indexed="18"/>
      </top>
      <bottom style="medium">
        <color indexed="9"/>
      </bottom>
    </border>
    <border>
      <left style="thick">
        <color rgb="FF000099"/>
      </left>
      <right style="thin">
        <color rgb="FF000099"/>
      </right>
      <top style="thick">
        <color rgb="FF000099"/>
      </top>
      <bottom style="thin">
        <color rgb="FF000099"/>
      </bottom>
    </border>
    <border>
      <left style="thin">
        <color rgb="FF000099"/>
      </left>
      <right style="thick">
        <color rgb="FF000099"/>
      </right>
      <top style="thick">
        <color rgb="FF000099"/>
      </top>
      <bottom style="thin">
        <color rgb="FF000099"/>
      </bottom>
    </border>
    <border>
      <left style="thick">
        <color rgb="FF000099"/>
      </left>
      <right style="thin">
        <color rgb="FF000099"/>
      </right>
      <top style="thin">
        <color rgb="FF000099"/>
      </top>
      <bottom style="thin">
        <color rgb="FF000099"/>
      </bottom>
    </border>
    <border>
      <left style="thin">
        <color rgb="FF000099"/>
      </left>
      <right style="thick">
        <color rgb="FF000099"/>
      </right>
      <top style="thin">
        <color rgb="FF000099"/>
      </top>
      <bottom style="thin">
        <color rgb="FF000099"/>
      </bottom>
    </border>
    <border>
      <left>
        <color indexed="63"/>
      </left>
      <right style="medium"/>
      <top style="medium"/>
      <bottom>
        <color indexed="63"/>
      </bottom>
    </border>
    <border>
      <left style="thick">
        <color rgb="FF000099"/>
      </left>
      <right style="thick">
        <color rgb="FF000099"/>
      </right>
      <top style="thick">
        <color rgb="FF000099"/>
      </top>
      <bottom style="thin">
        <color rgb="FF000099"/>
      </bottom>
    </border>
    <border>
      <left style="medium"/>
      <right>
        <color indexed="63"/>
      </right>
      <top>
        <color indexed="63"/>
      </top>
      <bottom>
        <color indexed="63"/>
      </bottom>
    </border>
    <border>
      <left style="thick">
        <color rgb="FF000099"/>
      </left>
      <right style="thick">
        <color rgb="FF000099"/>
      </right>
      <top style="thin">
        <color rgb="FF000099"/>
      </top>
      <bottom style="thin">
        <color rgb="FF000099"/>
      </bottom>
    </border>
    <border>
      <left style="thick">
        <color rgb="FF000099"/>
      </left>
      <right style="thick">
        <color rgb="FF000099"/>
      </right>
      <top style="thin">
        <color rgb="FF000099"/>
      </top>
      <bottom style="thick">
        <color rgb="FF000099"/>
      </bottom>
    </border>
    <border>
      <left>
        <color indexed="63"/>
      </left>
      <right style="thin"/>
      <top style="thin"/>
      <bottom style="thin"/>
    </border>
    <border>
      <left style="thin"/>
      <right style="thin"/>
      <top style="thin"/>
      <bottom style="thin"/>
    </border>
    <border>
      <left style="thick">
        <color rgb="FF000099"/>
      </left>
      <right style="thin">
        <color rgb="FF000099"/>
      </right>
      <top style="thin">
        <color rgb="FF000099"/>
      </top>
      <bottom style="thick">
        <color rgb="FF000099"/>
      </bottom>
    </border>
    <border>
      <left style="thin">
        <color rgb="FF000099"/>
      </left>
      <right style="thick">
        <color rgb="FF000099"/>
      </right>
      <top style="thin">
        <color rgb="FF000099"/>
      </top>
      <bottom style="thick">
        <color rgb="FF000099"/>
      </bottom>
    </border>
    <border>
      <left style="medium"/>
      <right>
        <color indexed="63"/>
      </right>
      <top>
        <color indexed="63"/>
      </top>
      <bottom style="medium"/>
    </border>
    <border>
      <left style="thick">
        <color indexed="18"/>
      </left>
      <right style="thick">
        <color indexed="18"/>
      </right>
      <top>
        <color indexed="63"/>
      </top>
      <bottom>
        <color indexed="63"/>
      </bottom>
    </border>
    <border>
      <left style="thick">
        <color indexed="18"/>
      </left>
      <right style="thick">
        <color indexed="18"/>
      </right>
      <top>
        <color indexed="63"/>
      </top>
      <bottom style="thick">
        <color indexed="18"/>
      </bottom>
    </border>
    <border>
      <left style="thick">
        <color theme="3" tint="0.3999499976634979"/>
      </left>
      <right style="thick">
        <color theme="3" tint="0.3999499976634979"/>
      </right>
      <top style="thick">
        <color theme="3" tint="0.3999499976634979"/>
      </top>
      <bottom style="thin">
        <color theme="3" tint="0.3999499976634979"/>
      </bottom>
    </border>
    <border>
      <left style="thin">
        <color theme="3" tint="0.3999499976634979"/>
      </left>
      <right>
        <color indexed="63"/>
      </right>
      <top style="thick">
        <color theme="3" tint="0.39991000294685364"/>
      </top>
      <bottom>
        <color indexed="63"/>
      </bottom>
    </border>
    <border>
      <left style="thick">
        <color theme="3" tint="0.39991000294685364"/>
      </left>
      <right>
        <color indexed="63"/>
      </right>
      <top style="thick">
        <color theme="3" tint="0.39991000294685364"/>
      </top>
      <bottom style="thick">
        <color theme="3" tint="0.39991000294685364"/>
      </bottom>
    </border>
    <border>
      <left>
        <color indexed="63"/>
      </left>
      <right>
        <color indexed="63"/>
      </right>
      <top style="thick">
        <color theme="3" tint="0.39991000294685364"/>
      </top>
      <bottom style="thick">
        <color theme="3" tint="0.39991000294685364"/>
      </bottom>
    </border>
    <border>
      <left>
        <color indexed="63"/>
      </left>
      <right style="medium"/>
      <top style="medium"/>
      <bottom style="medium"/>
    </border>
    <border>
      <left style="thick">
        <color theme="3" tint="0.3999499976634979"/>
      </left>
      <right>
        <color indexed="63"/>
      </right>
      <top style="thick">
        <color theme="3" tint="0.39991000294685364"/>
      </top>
      <bottom style="thick">
        <color theme="3" tint="0.39991000294685364"/>
      </bottom>
    </border>
    <border>
      <left style="thick">
        <color theme="3" tint="0.3999499976634979"/>
      </left>
      <right>
        <color indexed="63"/>
      </right>
      <top style="thick">
        <color theme="3" tint="0.39991000294685364"/>
      </top>
      <bottom>
        <color indexed="63"/>
      </bottom>
    </border>
    <border>
      <left>
        <color indexed="63"/>
      </left>
      <right>
        <color indexed="63"/>
      </right>
      <top style="thick">
        <color theme="3" tint="0.39991000294685364"/>
      </top>
      <bottom>
        <color indexed="63"/>
      </bottom>
    </border>
    <border>
      <left style="thick">
        <color theme="3" tint="0.39991000294685364"/>
      </left>
      <right style="thin">
        <color theme="3" tint="0.3999499976634979"/>
      </right>
      <top style="thick">
        <color theme="3" tint="0.39991000294685364"/>
      </top>
      <bottom style="thin">
        <color theme="3" tint="0.3999499976634979"/>
      </bottom>
    </border>
    <border>
      <left style="thin">
        <color theme="3" tint="0.3999499976634979"/>
      </left>
      <right style="thin">
        <color theme="3" tint="0.3999499976634979"/>
      </right>
      <top style="thick">
        <color theme="3" tint="0.39991000294685364"/>
      </top>
      <bottom style="thin">
        <color theme="3" tint="0.3999499976634979"/>
      </bottom>
    </border>
    <border>
      <left style="thick">
        <color theme="3" tint="0.39991000294685364"/>
      </left>
      <right style="thin">
        <color theme="3" tint="0.3999499976634979"/>
      </right>
      <top style="thin">
        <color theme="3" tint="0.3999499976634979"/>
      </top>
      <bottom style="thick">
        <color theme="3" tint="0.39991000294685364"/>
      </bottom>
    </border>
    <border>
      <left style="thin">
        <color theme="3" tint="0.3999499976634979"/>
      </left>
      <right style="thin">
        <color theme="3" tint="0.3999499976634979"/>
      </right>
      <top style="thin">
        <color theme="3" tint="0.3999499976634979"/>
      </top>
      <bottom style="thick">
        <color theme="3" tint="0.39991000294685364"/>
      </bottom>
    </border>
    <border>
      <left style="thick">
        <color theme="3" tint="0.39987999200820923"/>
      </left>
      <right style="thin">
        <color theme="3" tint="0.39987999200820923"/>
      </right>
      <top style="thick">
        <color theme="3" tint="0.39987999200820923"/>
      </top>
      <bottom style="thin">
        <color theme="3" tint="0.39987999200820923"/>
      </bottom>
    </border>
    <border>
      <left style="thin">
        <color theme="3" tint="0.39987999200820923"/>
      </left>
      <right style="thin">
        <color theme="3" tint="0.39987999200820923"/>
      </right>
      <top style="thick">
        <color theme="3" tint="0.39987999200820923"/>
      </top>
      <bottom style="thin">
        <color theme="3" tint="0.39987999200820923"/>
      </bottom>
    </border>
    <border>
      <left style="thick">
        <color theme="3" tint="0.39987999200820923"/>
      </left>
      <right style="thin">
        <color theme="3" tint="0.39987999200820923"/>
      </right>
      <top style="thin">
        <color theme="3" tint="0.39987999200820923"/>
      </top>
      <bottom style="thin">
        <color theme="3" tint="0.39987999200820923"/>
      </bottom>
    </border>
    <border>
      <left style="thin">
        <color theme="3" tint="0.39987999200820923"/>
      </left>
      <right style="thin">
        <color theme="3" tint="0.39987999200820923"/>
      </right>
      <top style="thin">
        <color theme="3" tint="0.39987999200820923"/>
      </top>
      <bottom style="thin">
        <color theme="3" tint="0.39987999200820923"/>
      </bottom>
    </border>
    <border>
      <left style="thick">
        <color theme="3" tint="0.39987999200820923"/>
      </left>
      <right style="thin">
        <color theme="3" tint="0.39987999200820923"/>
      </right>
      <top style="thin">
        <color theme="3" tint="0.39987999200820923"/>
      </top>
      <bottom style="thick">
        <color theme="3" tint="0.39987999200820923"/>
      </bottom>
    </border>
    <border>
      <left style="thin">
        <color theme="3" tint="0.39987999200820923"/>
      </left>
      <right style="thin">
        <color theme="3" tint="0.39987999200820923"/>
      </right>
      <top style="thin">
        <color theme="3" tint="0.39987999200820923"/>
      </top>
      <bottom style="thick">
        <color theme="3" tint="0.3998799920082092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ck">
        <color theme="3" tint="0.39987999200820923"/>
      </left>
      <right style="thick">
        <color theme="3" tint="0.3999499976634979"/>
      </right>
      <top style="thick">
        <color theme="3" tint="0.39987999200820923"/>
      </top>
      <bottom style="thick">
        <color theme="3" tint="0.39991000294685364"/>
      </bottom>
    </border>
    <border>
      <left style="thick">
        <color theme="3" tint="0.3999499976634979"/>
      </left>
      <right style="thick">
        <color theme="3" tint="0.3999499976634979"/>
      </right>
      <top style="thin">
        <color theme="3" tint="0.3999499976634979"/>
      </top>
      <bottom style="thick">
        <color theme="3" tint="0.3999499976634979"/>
      </bottom>
    </border>
    <border>
      <left>
        <color indexed="63"/>
      </left>
      <right style="thin">
        <color theme="3" tint="0.3999499976634979"/>
      </right>
      <top style="thin">
        <color theme="3" tint="0.3999499976634979"/>
      </top>
      <bottom>
        <color indexed="63"/>
      </bottom>
    </border>
    <border>
      <left>
        <color indexed="63"/>
      </left>
      <right>
        <color indexed="63"/>
      </right>
      <top style="thin">
        <color theme="3" tint="0.3999499976634979"/>
      </top>
      <bottom style="thick">
        <color theme="3" tint="0.3999499976634979"/>
      </bottom>
    </border>
    <border>
      <left>
        <color indexed="63"/>
      </left>
      <right style="thick">
        <color theme="3" tint="0.3999499976634979"/>
      </right>
      <top style="thin">
        <color theme="3" tint="0.3999499976634979"/>
      </top>
      <bottom style="thick">
        <color theme="3" tint="0.3999499976634979"/>
      </bottom>
    </border>
    <border>
      <left>
        <color indexed="63"/>
      </left>
      <right style="thin">
        <color theme="3" tint="0.3999499976634979"/>
      </right>
      <top style="thin">
        <color theme="3" tint="0.3999499976634979"/>
      </top>
      <bottom style="medium">
        <color theme="3" tint="0.3999499976634979"/>
      </bottom>
    </border>
    <border>
      <left style="thin">
        <color theme="3" tint="0.3999499976634979"/>
      </left>
      <right style="thin">
        <color theme="3" tint="0.3999499976634979"/>
      </right>
      <top style="thin">
        <color theme="3" tint="0.3999499976634979"/>
      </top>
      <bottom style="medium">
        <color theme="3" tint="0.3999499976634979"/>
      </bottom>
    </border>
    <border>
      <left style="thick">
        <color theme="3" tint="0.39991000294685364"/>
      </left>
      <right style="thick">
        <color theme="3" tint="0.39991000294685364"/>
      </right>
      <top style="thin">
        <color theme="3" tint="0.3999499976634979"/>
      </top>
      <bottom style="thin">
        <color theme="3" tint="0.3999499976634979"/>
      </bottom>
    </border>
    <border>
      <left>
        <color indexed="63"/>
      </left>
      <right>
        <color indexed="63"/>
      </right>
      <top style="thick">
        <color indexed="18"/>
      </top>
      <bottom>
        <color indexed="63"/>
      </bottom>
    </border>
    <border>
      <left style="thick">
        <color theme="3" tint="0.3999499976634979"/>
      </left>
      <right style="thick">
        <color theme="3" tint="0.3999499976634979"/>
      </right>
      <top>
        <color indexed="63"/>
      </top>
      <bottom style="thin">
        <color theme="3" tint="0.3999499976634979"/>
      </bottom>
    </border>
    <border>
      <left style="thick">
        <color indexed="18"/>
      </left>
      <right style="thick">
        <color indexed="18"/>
      </right>
      <top style="thick">
        <color indexed="18"/>
      </top>
      <bottom>
        <color indexed="63"/>
      </bottom>
    </border>
    <border>
      <left>
        <color indexed="63"/>
      </left>
      <right style="thick">
        <color indexed="18"/>
      </right>
      <top>
        <color indexed="63"/>
      </top>
      <bottom style="hair">
        <color indexed="18"/>
      </bottom>
    </border>
    <border>
      <left style="thin"/>
      <right style="thin"/>
      <top>
        <color indexed="63"/>
      </top>
      <bottom>
        <color indexed="63"/>
      </bottom>
    </border>
    <border>
      <left style="thick">
        <color indexed="18"/>
      </left>
      <right>
        <color indexed="63"/>
      </right>
      <top>
        <color indexed="63"/>
      </top>
      <bottom>
        <color indexed="63"/>
      </bottom>
    </border>
    <border>
      <left style="thick">
        <color indexed="18"/>
      </left>
      <right>
        <color indexed="63"/>
      </right>
      <top>
        <color indexed="63"/>
      </top>
      <bottom style="thick">
        <color indexed="18"/>
      </bottom>
    </border>
    <border>
      <left>
        <color indexed="63"/>
      </left>
      <right>
        <color indexed="63"/>
      </right>
      <top style="thick">
        <color indexed="18"/>
      </top>
      <bottom style="medium">
        <color indexed="9"/>
      </bottom>
    </border>
    <border>
      <left>
        <color indexed="63"/>
      </left>
      <right>
        <color indexed="63"/>
      </right>
      <top>
        <color indexed="63"/>
      </top>
      <bottom style="hair">
        <color indexed="18"/>
      </bottom>
    </border>
    <border>
      <left>
        <color indexed="63"/>
      </left>
      <right>
        <color indexed="63"/>
      </right>
      <top style="hair">
        <color indexed="18"/>
      </top>
      <bottom style="hair">
        <color indexed="18"/>
      </bottom>
    </border>
    <border>
      <left>
        <color indexed="63"/>
      </left>
      <right style="thick">
        <color indexed="18"/>
      </right>
      <top style="hair">
        <color indexed="18"/>
      </top>
      <bottom style="hair">
        <color indexed="18"/>
      </bottom>
    </border>
    <border>
      <left>
        <color indexed="63"/>
      </left>
      <right>
        <color indexed="63"/>
      </right>
      <top style="hair">
        <color indexed="18"/>
      </top>
      <bottom style="thick">
        <color indexed="18"/>
      </bottom>
    </border>
    <border>
      <left>
        <color indexed="63"/>
      </left>
      <right style="thick">
        <color indexed="18"/>
      </right>
      <top style="hair">
        <color indexed="18"/>
      </top>
      <bottom style="thick">
        <color indexed="18"/>
      </bottom>
    </border>
    <border>
      <left style="thick">
        <color rgb="FF000099"/>
      </left>
      <right>
        <color indexed="63"/>
      </right>
      <top style="thick">
        <color rgb="FF000099"/>
      </top>
      <bottom>
        <color indexed="63"/>
      </bottom>
    </border>
    <border>
      <left>
        <color indexed="63"/>
      </left>
      <right style="thick">
        <color rgb="FF000099"/>
      </right>
      <top style="thick">
        <color rgb="FF000099"/>
      </top>
      <bottom>
        <color indexed="63"/>
      </bottom>
    </border>
    <border>
      <left>
        <color indexed="63"/>
      </left>
      <right style="thick">
        <color rgb="FF000099"/>
      </right>
      <top>
        <color indexed="63"/>
      </top>
      <bottom>
        <color indexed="63"/>
      </bottom>
    </border>
    <border>
      <left>
        <color indexed="63"/>
      </left>
      <right style="thick">
        <color rgb="FF000099"/>
      </right>
      <top>
        <color indexed="63"/>
      </top>
      <bottom style="thick">
        <color rgb="FF000099"/>
      </bottom>
    </border>
    <border>
      <left style="thick">
        <color theme="3" tint="0.39991000294685364"/>
      </left>
      <right style="thick">
        <color theme="3" tint="0.39991000294685364"/>
      </right>
      <top style="thick">
        <color theme="3" tint="0.39991000294685364"/>
      </top>
      <bottom style="thin">
        <color theme="3" tint="0.3999499976634979"/>
      </bottom>
    </border>
    <border>
      <left style="thick">
        <color theme="3" tint="0.39991000294685364"/>
      </left>
      <right style="thick">
        <color theme="3" tint="0.39991000294685364"/>
      </right>
      <top>
        <color indexed="63"/>
      </top>
      <bottom style="thin">
        <color theme="3" tint="0.3999499976634979"/>
      </bottom>
    </border>
    <border>
      <left style="thick">
        <color theme="3" tint="0.39991000294685364"/>
      </left>
      <right style="thick">
        <color theme="3" tint="0.39991000294685364"/>
      </right>
      <top style="thin">
        <color theme="3" tint="0.3999499976634979"/>
      </top>
      <bottom>
        <color indexed="63"/>
      </bottom>
    </border>
    <border>
      <left>
        <color indexed="63"/>
      </left>
      <right>
        <color indexed="63"/>
      </right>
      <top style="hair">
        <color indexed="18"/>
      </top>
      <bottom>
        <color indexed="63"/>
      </bottom>
    </border>
    <border>
      <left>
        <color indexed="63"/>
      </left>
      <right>
        <color indexed="63"/>
      </right>
      <top>
        <color indexed="63"/>
      </top>
      <bottom style="thick">
        <color indexed="18"/>
      </bottom>
    </border>
    <border>
      <left>
        <color indexed="63"/>
      </left>
      <right>
        <color indexed="63"/>
      </right>
      <top style="thick">
        <color rgb="FF000080"/>
      </top>
      <bottom style="thick">
        <color rgb="FF000080"/>
      </bottom>
    </border>
    <border>
      <left>
        <color indexed="63"/>
      </left>
      <right style="thick">
        <color rgb="FF000080"/>
      </right>
      <top style="thick">
        <color rgb="FF000080"/>
      </top>
      <bottom style="thick">
        <color rgb="FF000080"/>
      </bottom>
    </border>
    <border>
      <left style="thick">
        <color rgb="FF000080"/>
      </left>
      <right>
        <color indexed="63"/>
      </right>
      <top style="thick">
        <color rgb="FF000080"/>
      </top>
      <bottom style="thick">
        <color rgb="FF000080"/>
      </bottom>
    </border>
    <border>
      <left>
        <color indexed="63"/>
      </left>
      <right style="medium"/>
      <top style="thin"/>
      <bottom style="thin"/>
    </border>
    <border>
      <left>
        <color indexed="63"/>
      </left>
      <right style="medium"/>
      <top style="thin"/>
      <bottom style="medium"/>
    </border>
    <border>
      <left style="thick">
        <color theme="3" tint="0.3999499976634979"/>
      </left>
      <right style="thin">
        <color theme="3" tint="0.39991000294685364"/>
      </right>
      <top style="thick">
        <color theme="3" tint="0.3999499976634979"/>
      </top>
      <bottom>
        <color indexed="63"/>
      </bottom>
    </border>
    <border>
      <left style="thin">
        <color theme="3" tint="0.39991000294685364"/>
      </left>
      <right style="thin">
        <color theme="3" tint="0.39987999200820923"/>
      </right>
      <top style="thick">
        <color theme="3" tint="0.3999499976634979"/>
      </top>
      <bottom>
        <color indexed="63"/>
      </bottom>
    </border>
    <border>
      <left style="thin">
        <color theme="3" tint="0.39987999200820923"/>
      </left>
      <right style="thin">
        <color theme="3" tint="0.39987999200820923"/>
      </right>
      <top style="thick">
        <color theme="3" tint="0.3999499976634979"/>
      </top>
      <bottom>
        <color indexed="63"/>
      </bottom>
    </border>
    <border>
      <left style="thin">
        <color theme="3" tint="0.39987999200820923"/>
      </left>
      <right style="thick">
        <color theme="3" tint="0.3999499976634979"/>
      </right>
      <top style="thick">
        <color theme="3" tint="0.3999499976634979"/>
      </top>
      <bottom>
        <color indexed="63"/>
      </bottom>
    </border>
    <border>
      <left style="thick">
        <color theme="3" tint="0.39987999200820923"/>
      </left>
      <right style="thin">
        <color theme="3" tint="0.39987999200820923"/>
      </right>
      <top style="thin">
        <color theme="3" tint="0.39987999200820923"/>
      </top>
      <bottom style="thin">
        <color theme="3" tint="0.3998500108718872"/>
      </bottom>
    </border>
    <border>
      <left style="thin">
        <color theme="3" tint="0.39987999200820923"/>
      </left>
      <right style="thin">
        <color theme="3" tint="0.39987999200820923"/>
      </right>
      <top style="thin">
        <color theme="3" tint="0.39987999200820923"/>
      </top>
      <bottom style="thin">
        <color theme="3" tint="0.3998500108718872"/>
      </bottom>
    </border>
    <border>
      <left style="thick">
        <color theme="3" tint="0.39987999200820923"/>
      </left>
      <right style="thin">
        <color theme="3" tint="0.39987999200820923"/>
      </right>
      <top style="thin">
        <color theme="3" tint="0.3998500108718872"/>
      </top>
      <bottom style="thin">
        <color theme="3" tint="0.39987999200820923"/>
      </bottom>
    </border>
    <border>
      <left style="thin">
        <color theme="3" tint="0.39987999200820923"/>
      </left>
      <right style="thin">
        <color theme="3" tint="0.39987999200820923"/>
      </right>
      <top style="thin">
        <color theme="3" tint="0.3998500108718872"/>
      </top>
      <bottom style="thin">
        <color theme="3" tint="0.39987999200820923"/>
      </bottom>
    </border>
    <border>
      <left>
        <color indexed="63"/>
      </left>
      <right style="thick">
        <color theme="3" tint="0.39991000294685364"/>
      </right>
      <top style="thick">
        <color theme="3" tint="0.39991000294685364"/>
      </top>
      <bottom style="thick">
        <color theme="3" tint="0.39991000294685364"/>
      </bottom>
    </border>
    <border>
      <left style="thin">
        <color theme="3" tint="0.3999499976634979"/>
      </left>
      <right>
        <color indexed="63"/>
      </right>
      <top style="thick">
        <color theme="3" tint="0.39991000294685364"/>
      </top>
      <bottom style="thin">
        <color theme="3" tint="0.3999499976634979"/>
      </bottom>
    </border>
    <border>
      <left style="thin">
        <color theme="3" tint="0.3999499976634979"/>
      </left>
      <right style="thick">
        <color theme="3" tint="0.39991000294685364"/>
      </right>
      <top style="thick">
        <color theme="3" tint="0.39991000294685364"/>
      </top>
      <bottom style="thin">
        <color theme="3" tint="0.3999499976634979"/>
      </bottom>
    </border>
    <border>
      <left style="thin">
        <color theme="3" tint="0.3999499976634979"/>
      </left>
      <right>
        <color indexed="63"/>
      </right>
      <top style="thin">
        <color theme="3" tint="0.3999499976634979"/>
      </top>
      <bottom style="thin">
        <color theme="3" tint="0.3999499976634979"/>
      </bottom>
    </border>
    <border>
      <left style="thin">
        <color theme="3" tint="0.3999499976634979"/>
      </left>
      <right style="thick">
        <color theme="3" tint="0.39991000294685364"/>
      </right>
      <top style="thin">
        <color theme="3" tint="0.3999499976634979"/>
      </top>
      <bottom style="thin">
        <color theme="3" tint="0.3999499976634979"/>
      </bottom>
    </border>
    <border>
      <left style="thin">
        <color theme="3" tint="0.3999499976634979"/>
      </left>
      <right>
        <color indexed="63"/>
      </right>
      <top style="thin">
        <color theme="3" tint="0.3999499976634979"/>
      </top>
      <bottom>
        <color indexed="63"/>
      </bottom>
    </border>
    <border>
      <left style="thin">
        <color theme="3" tint="0.3999499976634979"/>
      </left>
      <right style="thick">
        <color theme="3" tint="0.39991000294685364"/>
      </right>
      <top style="thin">
        <color theme="3" tint="0.3999499976634979"/>
      </top>
      <bottom>
        <color indexed="63"/>
      </bottom>
    </border>
    <border>
      <left style="thin">
        <color theme="3" tint="0.3999499976634979"/>
      </left>
      <right>
        <color indexed="63"/>
      </right>
      <top style="thin">
        <color theme="3" tint="0.3999499976634979"/>
      </top>
      <bottom style="thick">
        <color theme="3" tint="0.39991000294685364"/>
      </bottom>
    </border>
    <border>
      <left style="thin">
        <color theme="3" tint="0.3999499976634979"/>
      </left>
      <right style="thick">
        <color theme="3" tint="0.39991000294685364"/>
      </right>
      <top style="thin">
        <color theme="3" tint="0.3999499976634979"/>
      </top>
      <bottom style="thick">
        <color theme="3" tint="0.39991000294685364"/>
      </bottom>
    </border>
    <border>
      <left>
        <color indexed="63"/>
      </left>
      <right style="thick">
        <color theme="3" tint="0.3999499976634979"/>
      </right>
      <top style="thick">
        <color theme="3" tint="0.39991000294685364"/>
      </top>
      <bottom style="thick">
        <color theme="3" tint="0.39991000294685364"/>
      </bottom>
    </border>
    <border>
      <left>
        <color indexed="63"/>
      </left>
      <right style="thick">
        <color theme="3" tint="0.3999499976634979"/>
      </right>
      <top style="thick">
        <color theme="3" tint="0.39991000294685364"/>
      </top>
      <bottom>
        <color indexed="63"/>
      </bottom>
    </border>
    <border>
      <left style="thin">
        <color theme="3" tint="0.39987999200820923"/>
      </left>
      <right>
        <color indexed="63"/>
      </right>
      <top style="thick">
        <color theme="3" tint="0.39987999200820923"/>
      </top>
      <bottom style="thin">
        <color theme="3" tint="0.39987999200820923"/>
      </bottom>
    </border>
    <border>
      <left style="thin">
        <color theme="3" tint="0.39987999200820923"/>
      </left>
      <right style="thick">
        <color theme="3" tint="0.39987999200820923"/>
      </right>
      <top style="thick">
        <color theme="3" tint="0.39987999200820923"/>
      </top>
      <bottom style="thin">
        <color theme="3" tint="0.39987999200820923"/>
      </bottom>
    </border>
    <border>
      <left style="thin">
        <color theme="3" tint="0.39987999200820923"/>
      </left>
      <right>
        <color indexed="63"/>
      </right>
      <top style="thin">
        <color theme="3" tint="0.39987999200820923"/>
      </top>
      <bottom style="thin">
        <color theme="3" tint="0.39987999200820923"/>
      </bottom>
    </border>
    <border>
      <left style="thin">
        <color theme="3" tint="0.39987999200820923"/>
      </left>
      <right style="thick">
        <color theme="3" tint="0.39987999200820923"/>
      </right>
      <top style="thin">
        <color theme="3" tint="0.39987999200820923"/>
      </top>
      <bottom style="thin">
        <color theme="3" tint="0.39987999200820923"/>
      </bottom>
    </border>
    <border>
      <left style="thin">
        <color theme="3" tint="0.39987999200820923"/>
      </left>
      <right>
        <color indexed="63"/>
      </right>
      <top style="thin">
        <color theme="3" tint="0.39987999200820923"/>
      </top>
      <bottom style="thin">
        <color theme="3" tint="0.3998500108718872"/>
      </bottom>
    </border>
    <border>
      <left style="thin">
        <color theme="3" tint="0.39987999200820923"/>
      </left>
      <right style="thick">
        <color theme="3" tint="0.39987999200820923"/>
      </right>
      <top style="thin">
        <color theme="3" tint="0.39987999200820923"/>
      </top>
      <bottom style="thin">
        <color theme="3" tint="0.3998500108718872"/>
      </bottom>
    </border>
    <border>
      <left style="thin">
        <color theme="3" tint="0.39987999200820923"/>
      </left>
      <right>
        <color indexed="63"/>
      </right>
      <top style="thin">
        <color theme="3" tint="0.3998500108718872"/>
      </top>
      <bottom style="thin">
        <color theme="3" tint="0.39987999200820923"/>
      </bottom>
    </border>
    <border>
      <left style="thin">
        <color theme="3" tint="0.39987999200820923"/>
      </left>
      <right style="thick">
        <color theme="3" tint="0.39987999200820923"/>
      </right>
      <top style="thin">
        <color theme="3" tint="0.3998500108718872"/>
      </top>
      <bottom style="thin">
        <color theme="3" tint="0.39987999200820923"/>
      </bottom>
    </border>
    <border>
      <left style="thin">
        <color theme="3" tint="0.39987999200820923"/>
      </left>
      <right>
        <color indexed="63"/>
      </right>
      <top style="thin">
        <color theme="3" tint="0.39987999200820923"/>
      </top>
      <bottom style="thick">
        <color theme="3" tint="0.39987999200820923"/>
      </bottom>
    </border>
    <border>
      <left style="thin">
        <color theme="3" tint="0.39987999200820923"/>
      </left>
      <right style="thick">
        <color theme="3" tint="0.39987999200820923"/>
      </right>
      <top style="thin">
        <color theme="3" tint="0.39987999200820923"/>
      </top>
      <bottom style="thick">
        <color theme="3" tint="0.39987999200820923"/>
      </bottom>
    </border>
    <border>
      <left style="thick">
        <color rgb="FF000099"/>
      </left>
      <right>
        <color indexed="63"/>
      </right>
      <top>
        <color indexed="63"/>
      </top>
      <bottom style="thick">
        <color rgb="FF000099"/>
      </bottom>
    </border>
    <border>
      <left style="thick">
        <color rgb="FF000099"/>
      </left>
      <right>
        <color indexed="63"/>
      </right>
      <top>
        <color indexed="63"/>
      </top>
      <bottom>
        <color indexed="63"/>
      </bottom>
    </border>
    <border>
      <left>
        <color indexed="63"/>
      </left>
      <right>
        <color indexed="63"/>
      </right>
      <top style="thin">
        <color theme="3" tint="0.3999499976634979"/>
      </top>
      <bottom style="thick">
        <color theme="3" tint="0.39987999200820923"/>
      </bottom>
    </border>
    <border>
      <left style="thick">
        <color theme="3" tint="0.39991000294685364"/>
      </left>
      <right style="thick">
        <color theme="3" tint="0.39991000294685364"/>
      </right>
      <top style="thin">
        <color theme="3" tint="0.3999499976634979"/>
      </top>
      <bottom style="thick">
        <color theme="3" tint="0.39987999200820923"/>
      </bottom>
    </border>
    <border>
      <left style="thick">
        <color theme="3" tint="0.39991000294685364"/>
      </left>
      <right style="thin">
        <color theme="3" tint="0.3999499976634979"/>
      </right>
      <top style="thin">
        <color theme="3" tint="0.3999499976634979"/>
      </top>
      <bottom style="thick">
        <color theme="3" tint="0.39987999200820923"/>
      </bottom>
    </border>
    <border>
      <left style="thin">
        <color theme="3" tint="0.3999499976634979"/>
      </left>
      <right style="thin">
        <color theme="3" tint="0.3999499976634979"/>
      </right>
      <top style="thin">
        <color theme="3" tint="0.3999499976634979"/>
      </top>
      <bottom style="thick">
        <color theme="3" tint="0.39987999200820923"/>
      </bottom>
    </border>
    <border>
      <left style="thin">
        <color theme="3" tint="0.3999499976634979"/>
      </left>
      <right style="thick">
        <color theme="3" tint="0.39987999200820923"/>
      </right>
      <top style="thick">
        <color theme="3" tint="0.39991000294685364"/>
      </top>
      <bottom>
        <color indexed="63"/>
      </bottom>
    </border>
    <border>
      <left style="thin">
        <color theme="3" tint="0.3999499976634979"/>
      </left>
      <right style="thick">
        <color theme="3" tint="0.39987999200820923"/>
      </right>
      <top>
        <color indexed="63"/>
      </top>
      <bottom style="thin">
        <color theme="3" tint="0.3999499976634979"/>
      </bottom>
    </border>
    <border>
      <left style="thin">
        <color theme="3" tint="0.3999499976634979"/>
      </left>
      <right style="thick">
        <color theme="3" tint="0.39987999200820923"/>
      </right>
      <top style="thin">
        <color theme="3" tint="0.3999499976634979"/>
      </top>
      <bottom style="thin">
        <color theme="3" tint="0.3999499976634979"/>
      </bottom>
    </border>
    <border>
      <left style="thin">
        <color theme="3" tint="0.3999499976634979"/>
      </left>
      <right style="thick">
        <color theme="3" tint="0.39987999200820923"/>
      </right>
      <top style="thin">
        <color theme="3" tint="0.3999499976634979"/>
      </top>
      <bottom>
        <color indexed="63"/>
      </bottom>
    </border>
    <border>
      <left style="thin">
        <color theme="3" tint="0.3999499976634979"/>
      </left>
      <right style="thick">
        <color theme="3" tint="0.39987999200820923"/>
      </right>
      <top style="thick">
        <color theme="3" tint="0.39991000294685364"/>
      </top>
      <bottom style="thick">
        <color theme="3" tint="0.39991000294685364"/>
      </bottom>
    </border>
    <border>
      <left style="thin">
        <color theme="3" tint="0.3999499976634979"/>
      </left>
      <right style="thick">
        <color theme="3" tint="0.39987999200820923"/>
      </right>
      <top style="thin">
        <color theme="3" tint="0.3999499976634979"/>
      </top>
      <bottom style="medium">
        <color theme="3" tint="0.3999499976634979"/>
      </bottom>
    </border>
    <border>
      <left style="thin">
        <color theme="3" tint="0.3999499976634979"/>
      </left>
      <right style="thick">
        <color theme="3" tint="0.39987999200820923"/>
      </right>
      <top style="thin">
        <color theme="3" tint="0.3999499976634979"/>
      </top>
      <bottom style="thick">
        <color theme="3" tint="0.39987999200820923"/>
      </bottom>
    </border>
    <border>
      <left style="thick">
        <color rgb="FF000099"/>
      </left>
      <right style="thin">
        <color rgb="FF000099"/>
      </right>
      <top style="thin">
        <color rgb="FF000099"/>
      </top>
      <bottom style="dashed">
        <color rgb="FF000099"/>
      </bottom>
    </border>
    <border>
      <left style="thin">
        <color rgb="FF000099"/>
      </left>
      <right style="thick">
        <color rgb="FF000099"/>
      </right>
      <top style="thin">
        <color rgb="FF000099"/>
      </top>
      <bottom style="dashed">
        <color rgb="FF000099"/>
      </bottom>
    </border>
    <border>
      <left style="thick">
        <color rgb="FF000099"/>
      </left>
      <right style="thin">
        <color rgb="FF000099"/>
      </right>
      <top style="dashed">
        <color rgb="FF000099"/>
      </top>
      <bottom style="thick">
        <color rgb="FF000099"/>
      </bottom>
    </border>
    <border>
      <left style="thin">
        <color rgb="FF000099"/>
      </left>
      <right style="thick">
        <color rgb="FF000099"/>
      </right>
      <top style="dashed">
        <color rgb="FF000099"/>
      </top>
      <bottom style="thick">
        <color rgb="FF000099"/>
      </bottom>
    </border>
    <border>
      <left style="thin">
        <color theme="3" tint="0.3999499976634979"/>
      </left>
      <right style="thin">
        <color theme="3" tint="0.39991000294685364"/>
      </right>
      <top style="thin">
        <color theme="3" tint="0.3999499976634979"/>
      </top>
      <bottom style="thin">
        <color theme="3" tint="0.3999499976634979"/>
      </bottom>
    </border>
    <border>
      <left style="thin">
        <color theme="3" tint="0.39991000294685364"/>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1000294685364"/>
      </right>
      <top style="thick">
        <color theme="3" tint="0.39987999200820923"/>
      </top>
      <bottom style="thin">
        <color theme="3" tint="0.3999499976634979"/>
      </bottom>
    </border>
    <border>
      <left style="thin">
        <color theme="3" tint="0.39991000294685364"/>
      </left>
      <right style="thin">
        <color theme="3" tint="0.3999499976634979"/>
      </right>
      <top style="thick">
        <color theme="3" tint="0.39987999200820923"/>
      </top>
      <bottom style="thin">
        <color theme="3" tint="0.3999499976634979"/>
      </bottom>
    </border>
    <border>
      <left style="thin">
        <color theme="3" tint="0.3999499976634979"/>
      </left>
      <right style="thin">
        <color theme="3" tint="0.39991000294685364"/>
      </right>
      <top style="thin">
        <color theme="3" tint="0.3999499976634979"/>
      </top>
      <bottom style="thick">
        <color theme="3" tint="0.39987999200820923"/>
      </bottom>
    </border>
    <border>
      <left style="thin">
        <color theme="3" tint="0.39991000294685364"/>
      </left>
      <right style="thin">
        <color theme="3" tint="0.3999499976634979"/>
      </right>
      <top style="thin">
        <color theme="3" tint="0.3999499976634979"/>
      </top>
      <bottom style="thick">
        <color theme="3" tint="0.39987999200820923"/>
      </bottom>
    </border>
    <border>
      <left style="thin">
        <color theme="3" tint="0.3999499976634979"/>
      </left>
      <right style="thin">
        <color theme="3" tint="0.39991000294685364"/>
      </right>
      <top>
        <color indexed="63"/>
      </top>
      <bottom style="thin">
        <color theme="3" tint="0.3999499976634979"/>
      </bottom>
    </border>
    <border>
      <left style="thin">
        <color theme="3" tint="0.39991000294685364"/>
      </left>
      <right style="thin">
        <color theme="3" tint="0.3999499976634979"/>
      </right>
      <top>
        <color indexed="63"/>
      </top>
      <bottom style="thin">
        <color theme="3" tint="0.3999499976634979"/>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ck">
        <color theme="3" tint="0.39987999200820923"/>
      </top>
      <bottom>
        <color indexed="63"/>
      </bottom>
    </border>
    <border>
      <left>
        <color indexed="63"/>
      </left>
      <right style="thick">
        <color theme="3" tint="0.39987999200820923"/>
      </right>
      <top style="thick">
        <color theme="3" tint="0.39987999200820923"/>
      </top>
      <bottom>
        <color indexed="63"/>
      </bottom>
    </border>
    <border>
      <left>
        <color indexed="63"/>
      </left>
      <right style="thick">
        <color theme="3" tint="0.39987999200820923"/>
      </right>
      <top>
        <color indexed="63"/>
      </top>
      <bottom>
        <color indexed="63"/>
      </bottom>
    </border>
    <border>
      <left>
        <color indexed="63"/>
      </left>
      <right>
        <color indexed="63"/>
      </right>
      <top>
        <color indexed="63"/>
      </top>
      <bottom style="thick">
        <color theme="3" tint="0.39987999200820923"/>
      </bottom>
    </border>
    <border>
      <left>
        <color indexed="63"/>
      </left>
      <right style="thick">
        <color theme="3" tint="0.39987999200820923"/>
      </right>
      <top>
        <color indexed="63"/>
      </top>
      <bottom style="thick">
        <color theme="3" tint="0.39987999200820923"/>
      </bottom>
    </border>
    <border>
      <left style="thick">
        <color theme="3" tint="0.3998500108718872"/>
      </left>
      <right>
        <color indexed="63"/>
      </right>
      <top>
        <color indexed="63"/>
      </top>
      <bottom>
        <color indexed="63"/>
      </bottom>
    </border>
    <border>
      <left style="thick"/>
      <right>
        <color indexed="63"/>
      </right>
      <top>
        <color indexed="63"/>
      </top>
      <bottom style="thick"/>
    </border>
    <border>
      <left style="thick">
        <color theme="3" tint="0.3999499976634979"/>
      </left>
      <right>
        <color indexed="63"/>
      </right>
      <top style="thick">
        <color theme="3" tint="0.3999499976634979"/>
      </top>
      <bottom>
        <color indexed="63"/>
      </bottom>
    </border>
    <border>
      <left>
        <color indexed="63"/>
      </left>
      <right>
        <color indexed="63"/>
      </right>
      <top style="thick">
        <color theme="3" tint="0.3999499976634979"/>
      </top>
      <bottom>
        <color indexed="63"/>
      </bottom>
    </border>
    <border>
      <left>
        <color indexed="63"/>
      </left>
      <right style="thick">
        <color theme="3" tint="0.3999499976634979"/>
      </right>
      <top style="thick">
        <color theme="3" tint="0.3999499976634979"/>
      </top>
      <bottom>
        <color indexed="63"/>
      </bottom>
    </border>
    <border>
      <left style="thick">
        <color theme="3" tint="0.3999499976634979"/>
      </left>
      <right>
        <color indexed="63"/>
      </right>
      <top>
        <color indexed="63"/>
      </top>
      <bottom>
        <color indexed="63"/>
      </bottom>
    </border>
    <border>
      <left>
        <color indexed="63"/>
      </left>
      <right style="thick">
        <color theme="3" tint="0.3999499976634979"/>
      </right>
      <top>
        <color indexed="63"/>
      </top>
      <bottom>
        <color indexed="63"/>
      </bottom>
    </border>
    <border>
      <left style="thick">
        <color theme="3" tint="0.3999499976634979"/>
      </left>
      <right>
        <color indexed="63"/>
      </right>
      <top>
        <color indexed="63"/>
      </top>
      <bottom style="thick">
        <color theme="3" tint="0.3999499976634979"/>
      </bottom>
    </border>
    <border>
      <left>
        <color indexed="63"/>
      </left>
      <right>
        <color indexed="63"/>
      </right>
      <top>
        <color indexed="63"/>
      </top>
      <bottom style="thick">
        <color theme="3" tint="0.3999499976634979"/>
      </bottom>
    </border>
    <border>
      <left>
        <color indexed="63"/>
      </left>
      <right style="thick">
        <color theme="3" tint="0.3999499976634979"/>
      </right>
      <top>
        <color indexed="63"/>
      </top>
      <bottom style="thick">
        <color theme="3" tint="0.3999499976634979"/>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color indexed="9"/>
      </top>
      <bottom>
        <color indexed="63"/>
      </bottom>
    </border>
    <border>
      <left style="thick">
        <color theme="3" tint="0.39987999200820923"/>
      </left>
      <right>
        <color indexed="63"/>
      </right>
      <top>
        <color indexed="63"/>
      </top>
      <bottom>
        <color indexed="63"/>
      </bottom>
    </border>
    <border>
      <left>
        <color indexed="63"/>
      </left>
      <right style="thick">
        <color theme="3" tint="0.3998500108718872"/>
      </right>
      <top>
        <color indexed="63"/>
      </top>
      <bottom>
        <color indexed="63"/>
      </bottom>
    </border>
    <border>
      <left style="thick">
        <color theme="3" tint="0.39987999200820923"/>
      </left>
      <right>
        <color indexed="63"/>
      </right>
      <top style="thick">
        <color theme="3" tint="0.39987999200820923"/>
      </top>
      <bottom>
        <color indexed="63"/>
      </bottom>
    </border>
    <border>
      <left>
        <color indexed="63"/>
      </left>
      <right style="thick">
        <color theme="3" tint="0.3998500108718872"/>
      </right>
      <top style="thick">
        <color theme="3" tint="0.39987999200820923"/>
      </top>
      <bottom>
        <color indexed="63"/>
      </bottom>
    </border>
    <border>
      <left style="thick">
        <color theme="3" tint="0.39987999200820923"/>
      </left>
      <right>
        <color indexed="63"/>
      </right>
      <top>
        <color indexed="63"/>
      </top>
      <bottom style="thick">
        <color theme="3" tint="0.39987999200820923"/>
      </bottom>
    </border>
    <border>
      <left>
        <color indexed="63"/>
      </left>
      <right style="thick">
        <color theme="3" tint="0.3998500108718872"/>
      </right>
      <top>
        <color indexed="63"/>
      </top>
      <bottom style="thick">
        <color theme="3" tint="0.39987999200820923"/>
      </bottom>
    </border>
    <border>
      <left style="medium"/>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style="thin"/>
      <top>
        <color indexed="63"/>
      </top>
      <bottom style="thin"/>
    </border>
    <border>
      <left style="thin"/>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ck">
        <color theme="3" tint="0.3999499976634979"/>
      </left>
      <right>
        <color indexed="63"/>
      </right>
      <top style="thick">
        <color theme="3" tint="0.3999499976634979"/>
      </top>
      <bottom style="thick">
        <color theme="3" tint="0.39991000294685364"/>
      </bottom>
    </border>
    <border>
      <left>
        <color indexed="63"/>
      </left>
      <right>
        <color indexed="63"/>
      </right>
      <top style="thick">
        <color theme="3" tint="0.3999499976634979"/>
      </top>
      <bottom style="thick">
        <color theme="3" tint="0.39991000294685364"/>
      </bottom>
    </border>
    <border>
      <left>
        <color indexed="63"/>
      </left>
      <right style="thick">
        <color theme="3" tint="0.3999499976634979"/>
      </right>
      <top style="thick">
        <color theme="3" tint="0.3999499976634979"/>
      </top>
      <bottom style="thick">
        <color theme="3" tint="0.39991000294685364"/>
      </bottom>
    </border>
    <border>
      <left style="thick">
        <color theme="3" tint="0.3999499976634979"/>
      </left>
      <right style="thick">
        <color theme="3" tint="0.3999499976634979"/>
      </right>
      <top style="thick">
        <color theme="3" tint="0.3999499976634979"/>
      </top>
      <bottom style="thin"/>
    </border>
    <border>
      <left style="thick">
        <color theme="3" tint="0.3999499976634979"/>
      </left>
      <right style="thick">
        <color theme="3" tint="0.3999499976634979"/>
      </right>
      <top>
        <color indexed="63"/>
      </top>
      <bottom>
        <color indexed="63"/>
      </bottom>
    </border>
    <border>
      <left style="thick">
        <color theme="3" tint="0.3999499976634979"/>
      </left>
      <right style="thick">
        <color theme="3" tint="0.3999499976634979"/>
      </right>
      <top style="thin"/>
      <bottom style="thick">
        <color theme="3" tint="0.3999499976634979"/>
      </bottom>
    </border>
    <border>
      <left style="thick">
        <color theme="3" tint="0.39991000294685364"/>
      </left>
      <right style="thick">
        <color theme="3" tint="0.39991000294685364"/>
      </right>
      <top>
        <color indexed="63"/>
      </top>
      <bottom style="thin"/>
    </border>
    <border>
      <left style="thick">
        <color theme="3" tint="0.39991000294685364"/>
      </left>
      <right style="thick">
        <color theme="3" tint="0.39991000294685364"/>
      </right>
      <top style="thin"/>
      <bottom style="thin"/>
    </border>
    <border>
      <left style="thick">
        <color theme="3" tint="0.39991000294685364"/>
      </left>
      <right style="thick">
        <color theme="3" tint="0.39991000294685364"/>
      </right>
      <top style="thin"/>
      <bottom>
        <color indexed="63"/>
      </bottom>
    </border>
    <border>
      <left style="thick">
        <color theme="3" tint="0.3999499976634979"/>
      </left>
      <right style="thick">
        <color theme="3" tint="0.3999499976634979"/>
      </right>
      <top>
        <color indexed="63"/>
      </top>
      <bottom style="thin"/>
    </border>
    <border>
      <left style="thick">
        <color theme="3" tint="0.3999499976634979"/>
      </left>
      <right style="thick">
        <color theme="3" tint="0.3999499976634979"/>
      </right>
      <top style="thin"/>
      <bottom style="thin"/>
    </border>
    <border>
      <left style="thick">
        <color theme="3" tint="0.3999499976634979"/>
      </left>
      <right style="thick">
        <color theme="3" tint="0.3999499976634979"/>
      </right>
      <top style="thin"/>
      <bottom>
        <color indexed="63"/>
      </bottom>
    </border>
    <border>
      <left style="thick">
        <color theme="3" tint="0.39991000294685364"/>
      </left>
      <right style="thick">
        <color theme="3" tint="0.39991000294685364"/>
      </right>
      <top style="thin"/>
      <bottom style="thick">
        <color theme="3" tint="0.399879992008209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7" fillId="0" borderId="8" applyNumberFormat="0" applyFill="0" applyAlignment="0" applyProtection="0"/>
    <xf numFmtId="0" fontId="86" fillId="0" borderId="9" applyNumberFormat="0" applyFill="0" applyAlignment="0" applyProtection="0"/>
  </cellStyleXfs>
  <cellXfs count="708">
    <xf numFmtId="0" fontId="0" fillId="0" borderId="0" xfId="0" applyAlignment="1">
      <alignment/>
    </xf>
    <xf numFmtId="0" fontId="13" fillId="33" borderId="0" xfId="0" applyFont="1" applyFill="1" applyAlignment="1" applyProtection="1">
      <alignment/>
      <protection/>
    </xf>
    <xf numFmtId="0" fontId="13" fillId="33" borderId="0" xfId="0" applyFont="1" applyFill="1" applyAlignment="1">
      <alignment/>
    </xf>
    <xf numFmtId="0" fontId="13" fillId="0" borderId="0" xfId="0" applyFont="1" applyAlignment="1">
      <alignment/>
    </xf>
    <xf numFmtId="0" fontId="13" fillId="0" borderId="0" xfId="0" applyFont="1" applyAlignment="1" applyProtection="1">
      <alignment/>
      <protection/>
    </xf>
    <xf numFmtId="0" fontId="33" fillId="33" borderId="0" xfId="0" applyFont="1" applyFill="1" applyAlignment="1">
      <alignment horizontal="center"/>
    </xf>
    <xf numFmtId="0" fontId="34" fillId="33" borderId="0" xfId="0" applyFont="1" applyFill="1" applyAlignment="1">
      <alignment/>
    </xf>
    <xf numFmtId="0" fontId="35" fillId="33" borderId="0" xfId="0" applyFont="1" applyFill="1" applyAlignment="1">
      <alignment horizontal="center"/>
    </xf>
    <xf numFmtId="0" fontId="36" fillId="34" borderId="10" xfId="0" applyFont="1" applyFill="1" applyBorder="1" applyAlignment="1">
      <alignment horizontal="right"/>
    </xf>
    <xf numFmtId="0" fontId="37" fillId="34" borderId="11" xfId="0" applyFont="1" applyFill="1" applyBorder="1" applyAlignment="1">
      <alignment horizontal="right"/>
    </xf>
    <xf numFmtId="0" fontId="38" fillId="34" borderId="0" xfId="0" applyFont="1" applyFill="1" applyBorder="1" applyAlignment="1">
      <alignment/>
    </xf>
    <xf numFmtId="0" fontId="38" fillId="34" borderId="12" xfId="0" applyFont="1" applyFill="1" applyBorder="1" applyAlignment="1">
      <alignment/>
    </xf>
    <xf numFmtId="3" fontId="39" fillId="34" borderId="0" xfId="0" applyNumberFormat="1" applyFont="1" applyFill="1" applyBorder="1" applyAlignment="1">
      <alignment horizontal="left"/>
    </xf>
    <xf numFmtId="0" fontId="40" fillId="34" borderId="0" xfId="0" applyFont="1" applyFill="1" applyBorder="1" applyAlignment="1">
      <alignment horizontal="left"/>
    </xf>
    <xf numFmtId="0" fontId="37" fillId="34" borderId="12" xfId="0" applyFont="1" applyFill="1" applyBorder="1" applyAlignment="1">
      <alignment/>
    </xf>
    <xf numFmtId="1" fontId="39" fillId="34" borderId="13" xfId="0" applyNumberFormat="1" applyFont="1" applyFill="1" applyBorder="1" applyAlignment="1">
      <alignment horizontal="left"/>
    </xf>
    <xf numFmtId="1" fontId="40" fillId="34" borderId="13" xfId="0" applyNumberFormat="1" applyFont="1" applyFill="1" applyBorder="1" applyAlignment="1">
      <alignment horizontal="left"/>
    </xf>
    <xf numFmtId="0" fontId="37" fillId="34" borderId="14" xfId="0" applyFont="1" applyFill="1" applyBorder="1" applyAlignment="1">
      <alignment/>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9" fillId="34" borderId="17" xfId="0" applyFont="1" applyFill="1" applyBorder="1" applyAlignment="1">
      <alignment/>
    </xf>
    <xf numFmtId="1" fontId="39" fillId="34" borderId="0" xfId="0" applyNumberFormat="1" applyFont="1" applyFill="1" applyBorder="1" applyAlignment="1">
      <alignment horizontal="left"/>
    </xf>
    <xf numFmtId="1" fontId="40" fillId="34" borderId="0" xfId="0" applyNumberFormat="1" applyFont="1" applyFill="1" applyBorder="1" applyAlignment="1">
      <alignment horizontal="left"/>
    </xf>
    <xf numFmtId="0" fontId="39"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41" fillId="34" borderId="11" xfId="0" applyFont="1" applyFill="1" applyBorder="1" applyAlignment="1">
      <alignment horizontal="right"/>
    </xf>
    <xf numFmtId="0" fontId="39" fillId="34" borderId="0" xfId="0" applyFont="1" applyFill="1" applyBorder="1" applyAlignment="1">
      <alignment/>
    </xf>
    <xf numFmtId="0" fontId="39" fillId="34" borderId="12" xfId="0" applyFont="1" applyFill="1" applyBorder="1" applyAlignment="1">
      <alignment/>
    </xf>
    <xf numFmtId="0" fontId="42" fillId="34" borderId="0" xfId="0" applyFont="1" applyFill="1" applyBorder="1" applyAlignment="1">
      <alignment horizontal="left"/>
    </xf>
    <xf numFmtId="0" fontId="41" fillId="34" borderId="12" xfId="0" applyFont="1" applyFill="1" applyBorder="1" applyAlignment="1">
      <alignment/>
    </xf>
    <xf numFmtId="1" fontId="42" fillId="34" borderId="13" xfId="0" applyNumberFormat="1" applyFont="1" applyFill="1" applyBorder="1" applyAlignment="1">
      <alignment horizontal="left"/>
    </xf>
    <xf numFmtId="0" fontId="41" fillId="34" borderId="14" xfId="0" applyFont="1" applyFill="1" applyBorder="1" applyAlignment="1">
      <alignment/>
    </xf>
    <xf numFmtId="0" fontId="39" fillId="34" borderId="15" xfId="0" applyFont="1" applyFill="1" applyBorder="1" applyAlignment="1">
      <alignment horizontal="center" vertical="center" wrapText="1"/>
    </xf>
    <xf numFmtId="0" fontId="43" fillId="35" borderId="0" xfId="0" applyFont="1" applyFill="1" applyAlignment="1" applyProtection="1">
      <alignment/>
      <protection locked="0"/>
    </xf>
    <xf numFmtId="0" fontId="13" fillId="0" borderId="0" xfId="0" applyFont="1" applyAlignment="1" applyProtection="1">
      <alignment wrapText="1"/>
      <protection/>
    </xf>
    <xf numFmtId="0" fontId="6" fillId="36" borderId="20" xfId="0" applyFont="1" applyFill="1" applyBorder="1" applyAlignment="1" applyProtection="1">
      <alignment horizontal="centerContinuous" vertical="center" wrapText="1"/>
      <protection/>
    </xf>
    <xf numFmtId="0" fontId="6" fillId="36" borderId="21" xfId="0" applyFont="1" applyFill="1" applyBorder="1" applyAlignment="1" applyProtection="1">
      <alignment horizontal="centerContinuous" vertical="center" wrapText="1"/>
      <protection/>
    </xf>
    <xf numFmtId="0" fontId="6" fillId="34" borderId="22" xfId="0" applyFont="1" applyFill="1" applyBorder="1" applyAlignment="1" applyProtection="1">
      <alignment horizontal="center" vertical="center" wrapText="1"/>
      <protection/>
    </xf>
    <xf numFmtId="0" fontId="87" fillId="36" borderId="23" xfId="0" applyFont="1" applyFill="1" applyBorder="1" applyAlignment="1" applyProtection="1">
      <alignment horizontal="centerContinuous" vertical="center" wrapText="1"/>
      <protection/>
    </xf>
    <xf numFmtId="0" fontId="88" fillId="36" borderId="24" xfId="0" applyFont="1" applyFill="1" applyBorder="1" applyAlignment="1" applyProtection="1">
      <alignment horizontal="centerContinuous" vertical="center" wrapText="1"/>
      <protection/>
    </xf>
    <xf numFmtId="0" fontId="87" fillId="37" borderId="23" xfId="0" applyFont="1" applyFill="1" applyBorder="1" applyAlignment="1" applyProtection="1">
      <alignment horizontal="centerContinuous" wrapText="1"/>
      <protection/>
    </xf>
    <xf numFmtId="0" fontId="89" fillId="37" borderId="24" xfId="0" applyFont="1" applyFill="1" applyBorder="1" applyAlignment="1" applyProtection="1">
      <alignment horizontal="centerContinuous" wrapText="1"/>
      <protection/>
    </xf>
    <xf numFmtId="0" fontId="46" fillId="0" borderId="0" xfId="0" applyFont="1" applyAlignment="1" applyProtection="1">
      <alignment wrapText="1"/>
      <protection/>
    </xf>
    <xf numFmtId="0" fontId="6" fillId="34" borderId="25" xfId="0" applyFont="1" applyFill="1" applyBorder="1" applyAlignment="1" applyProtection="1">
      <alignment horizontal="centerContinuous" vertical="center" wrapText="1"/>
      <protection/>
    </xf>
    <xf numFmtId="0" fontId="6" fillId="38" borderId="26" xfId="0" applyFont="1" applyFill="1" applyBorder="1" applyAlignment="1" applyProtection="1">
      <alignment horizontal="center" vertical="center" wrapText="1"/>
      <protection/>
    </xf>
    <xf numFmtId="0" fontId="6" fillId="34" borderId="27"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36" borderId="29" xfId="0" applyFont="1" applyFill="1" applyBorder="1" applyAlignment="1" applyProtection="1">
      <alignment horizontal="center" vertical="center" wrapText="1"/>
      <protection/>
    </xf>
    <xf numFmtId="0" fontId="6" fillId="36" borderId="30" xfId="0" applyFont="1" applyFill="1" applyBorder="1" applyAlignment="1" applyProtection="1">
      <alignment horizontal="center" vertical="center" wrapText="1"/>
      <protection/>
    </xf>
    <xf numFmtId="0" fontId="6" fillId="36" borderId="31" xfId="0" applyFont="1" applyFill="1" applyBorder="1" applyAlignment="1" applyProtection="1">
      <alignment horizontal="center" vertical="center" wrapText="1"/>
      <protection/>
    </xf>
    <xf numFmtId="0" fontId="6" fillId="37" borderId="29" xfId="0" applyFont="1" applyFill="1" applyBorder="1" applyAlignment="1" applyProtection="1">
      <alignment horizontal="center" vertical="center" wrapText="1"/>
      <protection/>
    </xf>
    <xf numFmtId="0" fontId="6" fillId="37" borderId="30" xfId="0" applyFont="1" applyFill="1" applyBorder="1" applyAlignment="1" applyProtection="1">
      <alignment horizontal="center" vertical="center" wrapText="1"/>
      <protection/>
    </xf>
    <xf numFmtId="0" fontId="6" fillId="37" borderId="31" xfId="0" applyFont="1" applyFill="1" applyBorder="1" applyAlignment="1" applyProtection="1">
      <alignment horizontal="center" vertical="center" wrapText="1"/>
      <protection/>
    </xf>
    <xf numFmtId="0" fontId="47" fillId="5" borderId="32" xfId="0" applyFont="1" applyFill="1" applyBorder="1" applyAlignment="1" applyProtection="1">
      <alignment horizontal="center" vertical="center" wrapText="1"/>
      <protection/>
    </xf>
    <xf numFmtId="1" fontId="48" fillId="0" borderId="33" xfId="0" applyNumberFormat="1" applyFont="1" applyBorder="1" applyAlignment="1" applyProtection="1">
      <alignment horizontal="right" wrapText="1" indent="1"/>
      <protection/>
    </xf>
    <xf numFmtId="171" fontId="48" fillId="0" borderId="34" xfId="0" applyNumberFormat="1" applyFont="1" applyBorder="1" applyAlignment="1" applyProtection="1">
      <alignment horizontal="right" wrapText="1" indent="1"/>
      <protection/>
    </xf>
    <xf numFmtId="1" fontId="48" fillId="0" borderId="34" xfId="0" applyNumberFormat="1" applyFont="1" applyBorder="1" applyAlignment="1" applyProtection="1">
      <alignment horizontal="right" wrapText="1" indent="1"/>
      <protection/>
    </xf>
    <xf numFmtId="1" fontId="48" fillId="0" borderId="34" xfId="0" applyNumberFormat="1" applyFont="1" applyFill="1" applyBorder="1" applyAlignment="1" applyProtection="1">
      <alignment horizontal="right" wrapText="1" indent="1"/>
      <protection/>
    </xf>
    <xf numFmtId="0" fontId="46" fillId="0" borderId="0" xfId="0" applyFont="1" applyBorder="1" applyAlignment="1" applyProtection="1">
      <alignment wrapText="1"/>
      <protection/>
    </xf>
    <xf numFmtId="0" fontId="47" fillId="5" borderId="28" xfId="0" applyFont="1" applyFill="1" applyBorder="1" applyAlignment="1" applyProtection="1">
      <alignment horizontal="center" vertical="center" wrapText="1"/>
      <protection/>
    </xf>
    <xf numFmtId="1" fontId="48" fillId="0" borderId="35" xfId="0" applyNumberFormat="1" applyFont="1" applyBorder="1" applyAlignment="1" applyProtection="1">
      <alignment horizontal="right" wrapText="1" indent="1"/>
      <protection/>
    </xf>
    <xf numFmtId="171" fontId="48" fillId="0" borderId="36" xfId="0" applyNumberFormat="1" applyFont="1" applyBorder="1" applyAlignment="1" applyProtection="1">
      <alignment horizontal="right" wrapText="1" indent="1"/>
      <protection/>
    </xf>
    <xf numFmtId="1" fontId="48" fillId="0" borderId="36" xfId="0" applyNumberFormat="1" applyFont="1" applyBorder="1" applyAlignment="1" applyProtection="1">
      <alignment horizontal="right" wrapText="1" indent="1"/>
      <protection/>
    </xf>
    <xf numFmtId="1" fontId="48" fillId="0" borderId="36" xfId="0" applyNumberFormat="1" applyFont="1" applyFill="1" applyBorder="1" applyAlignment="1" applyProtection="1">
      <alignment horizontal="right" wrapText="1" indent="1"/>
      <protection/>
    </xf>
    <xf numFmtId="2" fontId="48" fillId="0" borderId="36" xfId="0" applyNumberFormat="1" applyFont="1" applyBorder="1" applyAlignment="1" applyProtection="1">
      <alignment horizontal="right" wrapText="1" indent="1"/>
      <protection/>
    </xf>
    <xf numFmtId="169" fontId="48" fillId="0" borderId="36" xfId="0" applyNumberFormat="1" applyFont="1" applyBorder="1" applyAlignment="1" applyProtection="1">
      <alignment horizontal="right" wrapText="1" indent="1"/>
      <protection/>
    </xf>
    <xf numFmtId="1" fontId="48" fillId="39" borderId="36" xfId="0" applyNumberFormat="1" applyFont="1" applyFill="1" applyBorder="1" applyAlignment="1" applyProtection="1">
      <alignment horizontal="right" wrapText="1" indent="1"/>
      <protection/>
    </xf>
    <xf numFmtId="0" fontId="47" fillId="9" borderId="28" xfId="0" applyFont="1" applyFill="1" applyBorder="1" applyAlignment="1" applyProtection="1">
      <alignment horizontal="center" vertical="center" wrapText="1"/>
      <protection/>
    </xf>
    <xf numFmtId="0" fontId="47" fillId="9" borderId="28" xfId="0" applyFont="1" applyFill="1" applyBorder="1" applyAlignment="1" applyProtection="1">
      <alignment horizontal="left" vertical="center" wrapText="1" indent="1"/>
      <protection/>
    </xf>
    <xf numFmtId="1" fontId="48" fillId="9" borderId="35" xfId="0" applyNumberFormat="1" applyFont="1" applyFill="1" applyBorder="1" applyAlignment="1" applyProtection="1">
      <alignment horizontal="right" wrapText="1" indent="1"/>
      <protection/>
    </xf>
    <xf numFmtId="1" fontId="48" fillId="9" borderId="36" xfId="0" applyNumberFormat="1" applyFont="1" applyFill="1" applyBorder="1" applyAlignment="1" applyProtection="1">
      <alignment horizontal="right" wrapText="1" indent="1"/>
      <protection/>
    </xf>
    <xf numFmtId="172" fontId="48" fillId="0" borderId="36" xfId="0" applyNumberFormat="1" applyFont="1" applyBorder="1" applyAlignment="1" applyProtection="1">
      <alignment horizontal="right" wrapText="1" indent="1"/>
      <protection/>
    </xf>
    <xf numFmtId="1" fontId="48" fillId="0" borderId="37" xfId="0" applyNumberFormat="1" applyFont="1" applyBorder="1" applyAlignment="1" applyProtection="1">
      <alignment horizontal="right" wrapText="1" indent="1"/>
      <protection/>
    </xf>
    <xf numFmtId="1" fontId="48" fillId="0" borderId="38" xfId="0" applyNumberFormat="1" applyFont="1" applyBorder="1" applyAlignment="1" applyProtection="1">
      <alignment horizontal="right" wrapText="1" indent="1"/>
      <protection/>
    </xf>
    <xf numFmtId="2" fontId="48" fillId="0" borderId="38" xfId="0" applyNumberFormat="1" applyFont="1" applyBorder="1" applyAlignment="1" applyProtection="1">
      <alignment horizontal="right" wrapText="1" indent="1"/>
      <protection/>
    </xf>
    <xf numFmtId="171" fontId="48" fillId="0" borderId="38" xfId="0" applyNumberFormat="1" applyFont="1" applyBorder="1" applyAlignment="1" applyProtection="1">
      <alignment horizontal="right" wrapText="1" indent="1"/>
      <protection/>
    </xf>
    <xf numFmtId="1" fontId="48" fillId="0" borderId="38" xfId="0" applyNumberFormat="1" applyFont="1" applyFill="1" applyBorder="1" applyAlignment="1" applyProtection="1">
      <alignment horizontal="right" wrapText="1" indent="1"/>
      <protection/>
    </xf>
    <xf numFmtId="0" fontId="6" fillId="34" borderId="39" xfId="0" applyFont="1" applyFill="1" applyBorder="1" applyAlignment="1" applyProtection="1">
      <alignment horizontal="centerContinuous" vertical="center" wrapText="1"/>
      <protection/>
    </xf>
    <xf numFmtId="0" fontId="6" fillId="38" borderId="28" xfId="0" applyFont="1" applyFill="1" applyBorder="1" applyAlignment="1" applyProtection="1">
      <alignment horizontal="center" vertical="center" wrapText="1"/>
      <protection/>
    </xf>
    <xf numFmtId="0" fontId="6" fillId="34" borderId="39" xfId="0" applyFont="1" applyFill="1" applyBorder="1" applyAlignment="1" applyProtection="1">
      <alignment horizontal="center" vertical="center" wrapText="1"/>
      <protection/>
    </xf>
    <xf numFmtId="0" fontId="6" fillId="34" borderId="29" xfId="0" applyFont="1" applyFill="1" applyBorder="1" applyAlignment="1" applyProtection="1">
      <alignment horizontal="center" vertical="center" wrapText="1"/>
      <protection/>
    </xf>
    <xf numFmtId="0" fontId="6" fillId="34" borderId="30"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1" fontId="48" fillId="0" borderId="40" xfId="0" applyNumberFormat="1" applyFont="1" applyBorder="1" applyAlignment="1" applyProtection="1">
      <alignment horizontal="right" wrapText="1" indent="1"/>
      <protection/>
    </xf>
    <xf numFmtId="178" fontId="48" fillId="0" borderId="34" xfId="49" applyNumberFormat="1" applyFont="1" applyFill="1" applyBorder="1" applyAlignment="1" applyProtection="1">
      <alignment horizontal="right" wrapText="1" indent="1"/>
      <protection/>
    </xf>
    <xf numFmtId="1" fontId="48" fillId="0" borderId="41" xfId="0" applyNumberFormat="1" applyFont="1" applyBorder="1" applyAlignment="1" applyProtection="1">
      <alignment horizontal="right" wrapText="1" indent="1"/>
      <protection/>
    </xf>
    <xf numFmtId="178" fontId="48" fillId="0" borderId="36" xfId="49" applyNumberFormat="1" applyFont="1" applyFill="1" applyBorder="1" applyAlignment="1" applyProtection="1">
      <alignment horizontal="right" wrapText="1" indent="1"/>
      <protection/>
    </xf>
    <xf numFmtId="171" fontId="48" fillId="0" borderId="36" xfId="0" applyNumberFormat="1" applyFont="1" applyFill="1" applyBorder="1" applyAlignment="1" applyProtection="1">
      <alignment horizontal="right" wrapText="1" indent="1"/>
      <protection/>
    </xf>
    <xf numFmtId="0" fontId="47" fillId="9" borderId="42" xfId="0" applyFont="1" applyFill="1" applyBorder="1" applyAlignment="1" applyProtection="1">
      <alignment horizontal="left" vertical="center" wrapText="1" indent="1"/>
      <protection/>
    </xf>
    <xf numFmtId="0" fontId="47" fillId="9" borderId="43" xfId="0" applyFont="1" applyFill="1" applyBorder="1" applyAlignment="1" applyProtection="1">
      <alignment horizontal="left" vertical="center" wrapText="1" indent="1"/>
      <protection/>
    </xf>
    <xf numFmtId="1" fontId="48" fillId="9" borderId="41" xfId="0" applyNumberFormat="1" applyFont="1" applyFill="1" applyBorder="1" applyAlignment="1" applyProtection="1">
      <alignment horizontal="right" wrapText="1" indent="1"/>
      <protection/>
    </xf>
    <xf numFmtId="1" fontId="48" fillId="9" borderId="36" xfId="49" applyNumberFormat="1" applyFont="1" applyFill="1" applyBorder="1" applyAlignment="1" applyProtection="1">
      <alignment horizontal="right" wrapText="1" indent="1"/>
      <protection/>
    </xf>
    <xf numFmtId="0" fontId="6" fillId="34" borderId="44" xfId="0" applyFont="1" applyFill="1" applyBorder="1" applyAlignment="1" applyProtection="1">
      <alignment horizontal="center" vertical="center" wrapText="1"/>
      <protection/>
    </xf>
    <xf numFmtId="0" fontId="6" fillId="34" borderId="45" xfId="0" applyFont="1" applyFill="1" applyBorder="1" applyAlignment="1" applyProtection="1">
      <alignment horizontal="center" vertical="center" wrapText="1"/>
      <protection/>
    </xf>
    <xf numFmtId="0" fontId="6" fillId="34" borderId="46" xfId="0" applyFont="1" applyFill="1" applyBorder="1" applyAlignment="1" applyProtection="1">
      <alignment horizontal="center" vertical="center" wrapText="1"/>
      <protection/>
    </xf>
    <xf numFmtId="0" fontId="6" fillId="37" borderId="44" xfId="0" applyFont="1" applyFill="1" applyBorder="1" applyAlignment="1" applyProtection="1">
      <alignment horizontal="center" vertical="center" wrapText="1"/>
      <protection/>
    </xf>
    <xf numFmtId="0" fontId="6" fillId="37" borderId="45" xfId="0" applyFont="1" applyFill="1" applyBorder="1" applyAlignment="1" applyProtection="1">
      <alignment horizontal="center" vertical="center" wrapText="1"/>
      <protection/>
    </xf>
    <xf numFmtId="169" fontId="48" fillId="0" borderId="34" xfId="0" applyNumberFormat="1" applyFont="1" applyBorder="1" applyAlignment="1" applyProtection="1">
      <alignment horizontal="right" wrapText="1" indent="1"/>
      <protection/>
    </xf>
    <xf numFmtId="2" fontId="48" fillId="0" borderId="34" xfId="0" applyNumberFormat="1" applyFont="1" applyBorder="1" applyAlignment="1" applyProtection="1">
      <alignment horizontal="right" wrapText="1" indent="1"/>
      <protection/>
    </xf>
    <xf numFmtId="1" fontId="48" fillId="39" borderId="34" xfId="0" applyNumberFormat="1" applyFont="1" applyFill="1" applyBorder="1" applyAlignment="1" applyProtection="1">
      <alignment horizontal="right" wrapText="1" indent="1"/>
      <protection/>
    </xf>
    <xf numFmtId="0" fontId="0" fillId="0" borderId="0" xfId="0" applyAlignment="1" applyProtection="1">
      <alignment/>
      <protection/>
    </xf>
    <xf numFmtId="0" fontId="13" fillId="0" borderId="0" xfId="0" applyFont="1" applyAlignment="1" applyProtection="1">
      <alignment horizontal="left" wrapText="1"/>
      <protection/>
    </xf>
    <xf numFmtId="0" fontId="39" fillId="34" borderId="47" xfId="0" applyFont="1" applyFill="1" applyBorder="1" applyAlignment="1">
      <alignment horizontal="center"/>
    </xf>
    <xf numFmtId="0" fontId="39" fillId="34" borderId="48" xfId="0" applyFont="1" applyFill="1" applyBorder="1" applyAlignment="1">
      <alignment horizontal="center"/>
    </xf>
    <xf numFmtId="0" fontId="90" fillId="6" borderId="49" xfId="0" applyFont="1" applyFill="1" applyBorder="1" applyAlignment="1">
      <alignment/>
    </xf>
    <xf numFmtId="0" fontId="90" fillId="6" borderId="50" xfId="0" applyFont="1" applyFill="1" applyBorder="1" applyAlignment="1">
      <alignment/>
    </xf>
    <xf numFmtId="0" fontId="91" fillId="6" borderId="51" xfId="0" applyFont="1" applyFill="1" applyBorder="1" applyAlignment="1">
      <alignment/>
    </xf>
    <xf numFmtId="0" fontId="91" fillId="6" borderId="52" xfId="0" applyFont="1" applyFill="1" applyBorder="1" applyAlignment="1">
      <alignment/>
    </xf>
    <xf numFmtId="0" fontId="51" fillId="33" borderId="0" xfId="0" applyFont="1" applyFill="1" applyAlignment="1" applyProtection="1">
      <alignment/>
      <protection/>
    </xf>
    <xf numFmtId="0" fontId="50" fillId="33" borderId="0" xfId="0" applyFont="1" applyFill="1" applyAlignment="1" applyProtection="1">
      <alignment/>
      <protection/>
    </xf>
    <xf numFmtId="0" fontId="13" fillId="8" borderId="0" xfId="0" applyFont="1" applyFill="1" applyAlignment="1" applyProtection="1">
      <alignment/>
      <protection/>
    </xf>
    <xf numFmtId="0" fontId="52" fillId="33" borderId="0" xfId="0" applyFont="1" applyFill="1" applyAlignment="1" applyProtection="1">
      <alignment horizontal="center"/>
      <protection/>
    </xf>
    <xf numFmtId="0" fontId="13" fillId="10" borderId="0" xfId="0" applyFont="1" applyFill="1" applyAlignment="1" applyProtection="1">
      <alignment/>
      <protection/>
    </xf>
    <xf numFmtId="0" fontId="92" fillId="6" borderId="49" xfId="0" applyFont="1" applyFill="1" applyBorder="1" applyAlignment="1" applyProtection="1">
      <alignment horizontal="center"/>
      <protection/>
    </xf>
    <xf numFmtId="0" fontId="92" fillId="6" borderId="50" xfId="0" applyFont="1" applyFill="1" applyBorder="1" applyAlignment="1" applyProtection="1">
      <alignment horizontal="center"/>
      <protection/>
    </xf>
    <xf numFmtId="0" fontId="50" fillId="33" borderId="0" xfId="0" applyFont="1" applyFill="1" applyAlignment="1" applyProtection="1">
      <alignment/>
      <protection/>
    </xf>
    <xf numFmtId="0" fontId="41" fillId="33" borderId="0" xfId="0" applyFont="1" applyFill="1" applyAlignment="1" applyProtection="1">
      <alignment/>
      <protection/>
    </xf>
    <xf numFmtId="49" fontId="87" fillId="40" borderId="10" xfId="0" applyNumberFormat="1" applyFont="1" applyFill="1" applyBorder="1" applyAlignment="1" applyProtection="1">
      <alignment horizontal="left"/>
      <protection/>
    </xf>
    <xf numFmtId="1" fontId="87" fillId="40" borderId="11" xfId="0" applyNumberFormat="1" applyFont="1" applyFill="1" applyBorder="1" applyAlignment="1" applyProtection="1">
      <alignment horizontal="left"/>
      <protection/>
    </xf>
    <xf numFmtId="49" fontId="87" fillId="40" borderId="53" xfId="0" applyNumberFormat="1" applyFont="1" applyFill="1" applyBorder="1" applyAlignment="1" applyProtection="1">
      <alignment horizontal="left"/>
      <protection/>
    </xf>
    <xf numFmtId="0" fontId="92" fillId="6" borderId="54" xfId="0" applyFont="1" applyFill="1" applyBorder="1" applyAlignment="1" applyProtection="1">
      <alignment/>
      <protection/>
    </xf>
    <xf numFmtId="0" fontId="92" fillId="6" borderId="54" xfId="0" applyFont="1" applyFill="1" applyBorder="1" applyAlignment="1" applyProtection="1">
      <alignment horizontal="center"/>
      <protection/>
    </xf>
    <xf numFmtId="0" fontId="93" fillId="6" borderId="51" xfId="0" applyFont="1" applyFill="1" applyBorder="1" applyAlignment="1" applyProtection="1">
      <alignment/>
      <protection/>
    </xf>
    <xf numFmtId="0" fontId="93" fillId="6" borderId="52" xfId="0" applyFont="1" applyFill="1" applyBorder="1" applyAlignment="1" applyProtection="1">
      <alignment/>
      <protection/>
    </xf>
    <xf numFmtId="0" fontId="43" fillId="33" borderId="0" xfId="0" applyFont="1" applyFill="1" applyAlignment="1" applyProtection="1">
      <alignment/>
      <protection/>
    </xf>
    <xf numFmtId="49" fontId="91" fillId="0" borderId="55" xfId="0" applyNumberFormat="1" applyFont="1" applyFill="1" applyBorder="1" applyAlignment="1" applyProtection="1">
      <alignment horizontal="left"/>
      <protection/>
    </xf>
    <xf numFmtId="1" fontId="91" fillId="0" borderId="0" xfId="0" applyNumberFormat="1" applyFont="1" applyFill="1" applyBorder="1" applyAlignment="1" applyProtection="1">
      <alignment horizontal="left"/>
      <protection/>
    </xf>
    <xf numFmtId="49" fontId="91" fillId="0" borderId="12" xfId="0" applyNumberFormat="1" applyFont="1" applyFill="1" applyBorder="1" applyAlignment="1" applyProtection="1">
      <alignment horizontal="left"/>
      <protection/>
    </xf>
    <xf numFmtId="0" fontId="93" fillId="6" borderId="56" xfId="0" applyFont="1" applyFill="1" applyBorder="1" applyAlignment="1" applyProtection="1">
      <alignment/>
      <protection/>
    </xf>
    <xf numFmtId="49" fontId="91" fillId="0" borderId="55" xfId="0" applyNumberFormat="1" applyFont="1" applyBorder="1" applyAlignment="1" applyProtection="1">
      <alignment horizontal="left"/>
      <protection/>
    </xf>
    <xf numFmtId="1" fontId="91" fillId="0" borderId="0" xfId="0" applyNumberFormat="1" applyFont="1" applyBorder="1" applyAlignment="1" applyProtection="1">
      <alignment horizontal="left"/>
      <protection/>
    </xf>
    <xf numFmtId="49" fontId="91" fillId="0" borderId="12" xfId="0" applyNumberFormat="1" applyFont="1" applyBorder="1" applyAlignment="1" applyProtection="1">
      <alignment horizontal="left"/>
      <protection/>
    </xf>
    <xf numFmtId="0" fontId="93" fillId="6" borderId="57" xfId="0" applyFont="1" applyFill="1" applyBorder="1" applyAlignment="1" applyProtection="1">
      <alignment/>
      <protection/>
    </xf>
    <xf numFmtId="0" fontId="50" fillId="33" borderId="58" xfId="0" applyFont="1" applyFill="1" applyBorder="1" applyAlignment="1" applyProtection="1">
      <alignment/>
      <protection/>
    </xf>
    <xf numFmtId="176" fontId="50" fillId="33" borderId="59" xfId="0" applyNumberFormat="1" applyFont="1" applyFill="1" applyBorder="1" applyAlignment="1" applyProtection="1">
      <alignment/>
      <protection/>
    </xf>
    <xf numFmtId="0" fontId="50" fillId="33" borderId="59" xfId="0" applyFont="1" applyFill="1" applyBorder="1" applyAlignment="1" applyProtection="1">
      <alignment/>
      <protection/>
    </xf>
    <xf numFmtId="49" fontId="91" fillId="8" borderId="55" xfId="0" applyNumberFormat="1" applyFont="1" applyFill="1" applyBorder="1" applyAlignment="1" applyProtection="1">
      <alignment horizontal="left"/>
      <protection/>
    </xf>
    <xf numFmtId="1" fontId="91" fillId="8" borderId="0" xfId="0" applyNumberFormat="1" applyFont="1" applyFill="1" applyBorder="1" applyAlignment="1" applyProtection="1">
      <alignment horizontal="left"/>
      <protection/>
    </xf>
    <xf numFmtId="49" fontId="91" fillId="8" borderId="12" xfId="0" applyNumberFormat="1" applyFont="1" applyFill="1" applyBorder="1" applyAlignment="1" applyProtection="1">
      <alignment horizontal="left"/>
      <protection/>
    </xf>
    <xf numFmtId="0" fontId="50" fillId="41" borderId="58" xfId="0" applyNumberFormat="1" applyFont="1" applyFill="1" applyBorder="1" applyAlignment="1" applyProtection="1">
      <alignment/>
      <protection/>
    </xf>
    <xf numFmtId="176" fontId="50" fillId="41" borderId="59" xfId="0" applyNumberFormat="1" applyFont="1" applyFill="1" applyBorder="1" applyAlignment="1" applyProtection="1">
      <alignment/>
      <protection/>
    </xf>
    <xf numFmtId="0" fontId="50" fillId="41" borderId="59" xfId="0" applyNumberFormat="1" applyFont="1" applyFill="1" applyBorder="1" applyAlignment="1" applyProtection="1">
      <alignment/>
      <protection/>
    </xf>
    <xf numFmtId="0" fontId="93" fillId="6" borderId="60" xfId="0" applyFont="1" applyFill="1" applyBorder="1" applyAlignment="1" applyProtection="1">
      <alignment/>
      <protection/>
    </xf>
    <xf numFmtId="0" fontId="93" fillId="6" borderId="61" xfId="0" applyFont="1" applyFill="1" applyBorder="1" applyAlignment="1" applyProtection="1">
      <alignment/>
      <protection/>
    </xf>
    <xf numFmtId="49" fontId="91" fillId="10" borderId="55" xfId="0" applyNumberFormat="1" applyFont="1" applyFill="1" applyBorder="1" applyAlignment="1" applyProtection="1">
      <alignment horizontal="left"/>
      <protection/>
    </xf>
    <xf numFmtId="1" fontId="91" fillId="10" borderId="0" xfId="0" applyNumberFormat="1" applyFont="1" applyFill="1" applyBorder="1" applyAlignment="1" applyProtection="1">
      <alignment horizontal="left"/>
      <protection/>
    </xf>
    <xf numFmtId="49" fontId="91" fillId="10" borderId="12" xfId="0" applyNumberFormat="1" applyFont="1" applyFill="1" applyBorder="1" applyAlignment="1" applyProtection="1">
      <alignment horizontal="left"/>
      <protection/>
    </xf>
    <xf numFmtId="49" fontId="91" fillId="0" borderId="62" xfId="0" applyNumberFormat="1" applyFont="1" applyBorder="1" applyAlignment="1" applyProtection="1">
      <alignment horizontal="left"/>
      <protection/>
    </xf>
    <xf numFmtId="1" fontId="91" fillId="0" borderId="13" xfId="0" applyNumberFormat="1" applyFont="1" applyBorder="1" applyAlignment="1" applyProtection="1">
      <alignment horizontal="left"/>
      <protection/>
    </xf>
    <xf numFmtId="49" fontId="91" fillId="0" borderId="14" xfId="0" applyNumberFormat="1" applyFont="1" applyBorder="1" applyAlignment="1" applyProtection="1">
      <alignment horizontal="left"/>
      <protection/>
    </xf>
    <xf numFmtId="1" fontId="54" fillId="0" borderId="0" xfId="0" applyNumberFormat="1" applyFont="1" applyBorder="1" applyAlignment="1" applyProtection="1">
      <alignment horizontal="left"/>
      <protection/>
    </xf>
    <xf numFmtId="49" fontId="54" fillId="0" borderId="0" xfId="0" applyNumberFormat="1" applyFont="1" applyBorder="1" applyAlignment="1" applyProtection="1">
      <alignment horizontal="left"/>
      <protection/>
    </xf>
    <xf numFmtId="0" fontId="50" fillId="0" borderId="0" xfId="0" applyFont="1" applyAlignment="1" applyProtection="1">
      <alignment/>
      <protection/>
    </xf>
    <xf numFmtId="0" fontId="38" fillId="34" borderId="0" xfId="0" applyFont="1" applyFill="1" applyBorder="1" applyAlignment="1" applyProtection="1">
      <alignment/>
      <protection/>
    </xf>
    <xf numFmtId="0" fontId="39" fillId="34" borderId="0" xfId="0" applyFont="1" applyFill="1" applyBorder="1" applyAlignment="1" applyProtection="1">
      <alignment/>
      <protection/>
    </xf>
    <xf numFmtId="0" fontId="91" fillId="6" borderId="63" xfId="0" applyFont="1" applyFill="1" applyBorder="1" applyAlignment="1">
      <alignment/>
    </xf>
    <xf numFmtId="0" fontId="91" fillId="6" borderId="64" xfId="0" applyFont="1" applyFill="1" applyBorder="1" applyAlignment="1">
      <alignment/>
    </xf>
    <xf numFmtId="0" fontId="47" fillId="6" borderId="28" xfId="0" applyFont="1" applyFill="1" applyBorder="1" applyAlignment="1" applyProtection="1">
      <alignment horizontal="left" vertical="center" wrapText="1" indent="1"/>
      <protection/>
    </xf>
    <xf numFmtId="0" fontId="47" fillId="6" borderId="65" xfId="0" applyFont="1" applyFill="1" applyBorder="1" applyAlignment="1" applyProtection="1">
      <alignment horizontal="left" vertical="center" wrapText="1" indent="1"/>
      <protection/>
    </xf>
    <xf numFmtId="0" fontId="47" fillId="6" borderId="43" xfId="0" applyFont="1" applyFill="1" applyBorder="1" applyAlignment="1" applyProtection="1">
      <alignment horizontal="left" vertical="center" wrapText="1" indent="1"/>
      <protection/>
    </xf>
    <xf numFmtId="0" fontId="74" fillId="36" borderId="0" xfId="0" applyFont="1" applyFill="1" applyAlignment="1" applyProtection="1">
      <alignment horizontal="centerContinuous" vertical="center" wrapText="1"/>
      <protection/>
    </xf>
    <xf numFmtId="0" fontId="89" fillId="36" borderId="24" xfId="0" applyFont="1" applyFill="1" applyBorder="1" applyAlignment="1" applyProtection="1">
      <alignment horizontal="centerContinuous" vertical="center" wrapText="1"/>
      <protection/>
    </xf>
    <xf numFmtId="0" fontId="89" fillId="36" borderId="66" xfId="0" applyFont="1" applyFill="1" applyBorder="1" applyAlignment="1" applyProtection="1">
      <alignment horizontal="centerContinuous" vertical="center" wrapText="1"/>
      <protection/>
    </xf>
    <xf numFmtId="0" fontId="55" fillId="0" borderId="0" xfId="0" applyFont="1" applyAlignment="1" applyProtection="1">
      <alignment wrapText="1"/>
      <protection/>
    </xf>
    <xf numFmtId="0" fontId="55" fillId="33" borderId="0" xfId="0" applyFont="1" applyFill="1" applyAlignment="1" applyProtection="1">
      <alignment wrapText="1"/>
      <protection/>
    </xf>
    <xf numFmtId="0" fontId="55" fillId="0" borderId="0" xfId="0" applyFont="1" applyAlignment="1" applyProtection="1">
      <alignment horizontal="left" wrapText="1" indent="1"/>
      <protection/>
    </xf>
    <xf numFmtId="0" fontId="55" fillId="0" borderId="10" xfId="0" applyFont="1" applyBorder="1" applyAlignment="1" applyProtection="1">
      <alignment wrapText="1"/>
      <protection/>
    </xf>
    <xf numFmtId="0" fontId="55" fillId="42" borderId="11" xfId="0" applyFont="1" applyFill="1" applyBorder="1" applyAlignment="1" applyProtection="1">
      <alignment wrapText="1"/>
      <protection/>
    </xf>
    <xf numFmtId="0" fontId="55" fillId="42" borderId="53" xfId="0" applyFont="1" applyFill="1" applyBorder="1" applyAlignment="1" applyProtection="1">
      <alignment wrapText="1"/>
      <protection/>
    </xf>
    <xf numFmtId="0" fontId="56" fillId="33" borderId="0" xfId="0" applyFont="1" applyFill="1" applyAlignment="1" applyProtection="1">
      <alignment wrapText="1"/>
      <protection/>
    </xf>
    <xf numFmtId="0" fontId="56" fillId="0" borderId="0" xfId="0" applyFont="1" applyAlignment="1" applyProtection="1">
      <alignment wrapText="1"/>
      <protection/>
    </xf>
    <xf numFmtId="0" fontId="56" fillId="0" borderId="0" xfId="0" applyFont="1" applyAlignment="1" applyProtection="1">
      <alignment horizontal="left" wrapText="1" indent="1"/>
      <protection/>
    </xf>
    <xf numFmtId="0" fontId="55" fillId="42" borderId="55" xfId="0" applyFont="1" applyFill="1" applyBorder="1" applyAlignment="1" applyProtection="1">
      <alignment wrapText="1"/>
      <protection/>
    </xf>
    <xf numFmtId="0" fontId="56" fillId="0" borderId="0" xfId="0" applyFont="1" applyBorder="1" applyAlignment="1" applyProtection="1">
      <alignment wrapText="1"/>
      <protection/>
    </xf>
    <xf numFmtId="0" fontId="56" fillId="0" borderId="12" xfId="0" applyFont="1" applyBorder="1" applyAlignment="1" applyProtection="1">
      <alignment wrapText="1"/>
      <protection/>
    </xf>
    <xf numFmtId="0" fontId="94" fillId="0" borderId="67" xfId="0" applyFont="1" applyBorder="1" applyAlignment="1" applyProtection="1">
      <alignment horizontal="left" indent="1"/>
      <protection/>
    </xf>
    <xf numFmtId="0" fontId="94" fillId="0" borderId="68" xfId="0" applyFont="1" applyBorder="1" applyAlignment="1" applyProtection="1">
      <alignment horizontal="left" indent="1"/>
      <protection/>
    </xf>
    <xf numFmtId="4" fontId="56" fillId="0" borderId="12" xfId="0" applyNumberFormat="1" applyFont="1" applyBorder="1" applyAlignment="1" applyProtection="1">
      <alignment wrapText="1"/>
      <protection/>
    </xf>
    <xf numFmtId="0" fontId="55" fillId="42" borderId="62" xfId="0" applyFont="1" applyFill="1" applyBorder="1" applyAlignment="1" applyProtection="1">
      <alignment wrapText="1"/>
      <protection/>
    </xf>
    <xf numFmtId="4" fontId="56" fillId="0" borderId="13" xfId="0" applyNumberFormat="1" applyFont="1" applyBorder="1" applyAlignment="1" applyProtection="1">
      <alignment wrapText="1"/>
      <protection/>
    </xf>
    <xf numFmtId="4" fontId="56" fillId="0" borderId="14" xfId="0" applyNumberFormat="1" applyFont="1" applyBorder="1" applyAlignment="1" applyProtection="1">
      <alignment wrapText="1"/>
      <protection/>
    </xf>
    <xf numFmtId="0" fontId="58" fillId="43" borderId="55" xfId="0" applyFont="1" applyFill="1" applyBorder="1" applyAlignment="1" applyProtection="1">
      <alignment/>
      <protection/>
    </xf>
    <xf numFmtId="0" fontId="58" fillId="43" borderId="12" xfId="0" applyFont="1" applyFill="1" applyBorder="1" applyAlignment="1" applyProtection="1">
      <alignment/>
      <protection/>
    </xf>
    <xf numFmtId="0" fontId="56" fillId="43" borderId="55" xfId="0" applyFont="1" applyFill="1" applyBorder="1" applyAlignment="1" applyProtection="1">
      <alignment/>
      <protection/>
    </xf>
    <xf numFmtId="0" fontId="56" fillId="43" borderId="12" xfId="0" applyFont="1" applyFill="1" applyBorder="1" applyAlignment="1" applyProtection="1">
      <alignment/>
      <protection/>
    </xf>
    <xf numFmtId="0" fontId="56" fillId="43" borderId="17" xfId="0" applyFont="1" applyFill="1" applyBorder="1" applyAlignment="1" applyProtection="1">
      <alignment/>
      <protection/>
    </xf>
    <xf numFmtId="0" fontId="74" fillId="44" borderId="69" xfId="0" applyFont="1" applyFill="1" applyBorder="1" applyAlignment="1" applyProtection="1">
      <alignment/>
      <protection/>
    </xf>
    <xf numFmtId="175" fontId="55" fillId="43" borderId="17" xfId="0" applyNumberFormat="1" applyFont="1" applyFill="1" applyBorder="1" applyAlignment="1" applyProtection="1">
      <alignment/>
      <protection/>
    </xf>
    <xf numFmtId="175" fontId="55" fillId="43" borderId="69" xfId="0" applyNumberFormat="1" applyFont="1" applyFill="1" applyBorder="1" applyAlignment="1" applyProtection="1">
      <alignment/>
      <protection/>
    </xf>
    <xf numFmtId="175" fontId="55" fillId="43" borderId="62" xfId="0" applyNumberFormat="1" applyFont="1" applyFill="1" applyBorder="1" applyAlignment="1" applyProtection="1">
      <alignment/>
      <protection/>
    </xf>
    <xf numFmtId="175" fontId="55" fillId="43" borderId="14" xfId="0" applyNumberFormat="1" applyFont="1" applyFill="1" applyBorder="1" applyAlignment="1" applyProtection="1">
      <alignment/>
      <protection/>
    </xf>
    <xf numFmtId="176" fontId="74" fillId="44" borderId="62" xfId="0" applyNumberFormat="1" applyFont="1" applyFill="1" applyBorder="1" applyAlignment="1" applyProtection="1">
      <alignment horizontal="left" indent="1"/>
      <protection/>
    </xf>
    <xf numFmtId="0" fontId="74" fillId="44" borderId="0" xfId="0" applyFont="1" applyFill="1" applyAlignment="1" applyProtection="1">
      <alignment wrapText="1"/>
      <protection/>
    </xf>
    <xf numFmtId="176" fontId="74" fillId="44" borderId="62" xfId="0" applyNumberFormat="1" applyFont="1" applyFill="1" applyBorder="1" applyAlignment="1" applyProtection="1">
      <alignment/>
      <protection/>
    </xf>
    <xf numFmtId="0" fontId="55" fillId="0" borderId="14" xfId="0" applyFont="1" applyFill="1" applyBorder="1" applyAlignment="1" applyProtection="1">
      <alignment/>
      <protection/>
    </xf>
    <xf numFmtId="0" fontId="95" fillId="0" borderId="0" xfId="0" applyFont="1" applyAlignment="1" applyProtection="1">
      <alignment wrapText="1"/>
      <protection/>
    </xf>
    <xf numFmtId="0" fontId="94" fillId="0" borderId="70" xfId="0" applyFont="1" applyBorder="1" applyAlignment="1" applyProtection="1">
      <alignment horizontal="left" indent="1"/>
      <protection/>
    </xf>
    <xf numFmtId="0" fontId="94" fillId="0" borderId="71" xfId="0" applyFont="1" applyBorder="1" applyAlignment="1" applyProtection="1">
      <alignment horizontal="left" indent="1"/>
      <protection/>
    </xf>
    <xf numFmtId="0" fontId="94" fillId="0" borderId="72" xfId="0" applyFont="1" applyBorder="1" applyAlignment="1" applyProtection="1">
      <alignment horizontal="left" indent="1"/>
      <protection/>
    </xf>
    <xf numFmtId="0" fontId="96" fillId="0" borderId="0" xfId="0" applyFont="1" applyAlignment="1" applyProtection="1">
      <alignment wrapText="1"/>
      <protection/>
    </xf>
    <xf numFmtId="175" fontId="55" fillId="15" borderId="62" xfId="0" applyNumberFormat="1" applyFont="1" applyFill="1" applyBorder="1" applyAlignment="1" applyProtection="1">
      <alignment/>
      <protection/>
    </xf>
    <xf numFmtId="0" fontId="82" fillId="0" borderId="0" xfId="0" applyFont="1" applyAlignment="1" applyProtection="1">
      <alignment wrapText="1"/>
      <protection/>
    </xf>
    <xf numFmtId="175" fontId="95" fillId="15" borderId="17" xfId="0" applyNumberFormat="1" applyFont="1" applyFill="1" applyBorder="1" applyAlignment="1" applyProtection="1">
      <alignment/>
      <protection/>
    </xf>
    <xf numFmtId="175" fontId="95" fillId="15" borderId="69" xfId="0" applyNumberFormat="1" applyFont="1" applyFill="1" applyBorder="1" applyAlignment="1" applyProtection="1">
      <alignment/>
      <protection/>
    </xf>
    <xf numFmtId="0" fontId="74" fillId="44" borderId="0" xfId="0" applyFont="1" applyFill="1" applyAlignment="1" applyProtection="1">
      <alignment horizontal="center" wrapText="1"/>
      <protection/>
    </xf>
    <xf numFmtId="0" fontId="94" fillId="6" borderId="73" xfId="0" applyFont="1" applyFill="1" applyBorder="1" applyAlignment="1" applyProtection="1">
      <alignment horizontal="left" vertical="center" indent="1"/>
      <protection/>
    </xf>
    <xf numFmtId="166" fontId="94" fillId="6" borderId="74" xfId="0" applyNumberFormat="1" applyFont="1" applyFill="1" applyBorder="1" applyAlignment="1" applyProtection="1">
      <alignment horizontal="left" vertical="center" indent="1"/>
      <protection/>
    </xf>
    <xf numFmtId="0" fontId="94" fillId="6" borderId="35" xfId="0" applyFont="1" applyFill="1" applyBorder="1" applyAlignment="1" applyProtection="1">
      <alignment horizontal="left" vertical="center" indent="1"/>
      <protection/>
    </xf>
    <xf numFmtId="166" fontId="94" fillId="6" borderId="36" xfId="0" applyNumberFormat="1" applyFont="1" applyFill="1" applyBorder="1" applyAlignment="1" applyProtection="1">
      <alignment horizontal="left" vertical="center" indent="1"/>
      <protection/>
    </xf>
    <xf numFmtId="0" fontId="94" fillId="6" borderId="75" xfId="0" applyFont="1" applyFill="1" applyBorder="1" applyAlignment="1" applyProtection="1">
      <alignment horizontal="left" vertical="center" indent="1"/>
      <protection/>
    </xf>
    <xf numFmtId="166" fontId="94" fillId="6" borderId="76" xfId="0" applyNumberFormat="1" applyFont="1" applyFill="1" applyBorder="1" applyAlignment="1" applyProtection="1">
      <alignment horizontal="left" vertical="center" indent="1"/>
      <protection/>
    </xf>
    <xf numFmtId="179" fontId="94" fillId="6" borderId="74" xfId="0" applyNumberFormat="1" applyFont="1" applyFill="1" applyBorder="1" applyAlignment="1" applyProtection="1">
      <alignment horizontal="left" vertical="center" indent="1"/>
      <protection/>
    </xf>
    <xf numFmtId="179" fontId="94" fillId="6" borderId="36" xfId="0" applyNumberFormat="1" applyFont="1" applyFill="1" applyBorder="1" applyAlignment="1" applyProtection="1">
      <alignment horizontal="left" vertical="center" indent="1"/>
      <protection/>
    </xf>
    <xf numFmtId="179" fontId="94" fillId="6" borderId="76" xfId="0" applyNumberFormat="1" applyFont="1" applyFill="1" applyBorder="1" applyAlignment="1" applyProtection="1">
      <alignment horizontal="left" vertical="center" indent="1"/>
      <protection/>
    </xf>
    <xf numFmtId="180" fontId="94" fillId="6" borderId="74" xfId="0" applyNumberFormat="1" applyFont="1" applyFill="1" applyBorder="1" applyAlignment="1" applyProtection="1">
      <alignment horizontal="left" vertical="center" indent="1"/>
      <protection/>
    </xf>
    <xf numFmtId="0" fontId="97" fillId="6" borderId="35" xfId="0" applyFont="1" applyFill="1" applyBorder="1" applyAlignment="1" applyProtection="1">
      <alignment horizontal="left" vertical="center" indent="1"/>
      <protection/>
    </xf>
    <xf numFmtId="180" fontId="97" fillId="6" borderId="36" xfId="0" applyNumberFormat="1" applyFont="1" applyFill="1" applyBorder="1" applyAlignment="1" applyProtection="1">
      <alignment horizontal="left" vertical="center" indent="1"/>
      <protection/>
    </xf>
    <xf numFmtId="180" fontId="94" fillId="6" borderId="36" xfId="0" applyNumberFormat="1" applyFont="1" applyFill="1" applyBorder="1" applyAlignment="1" applyProtection="1">
      <alignment horizontal="left" vertical="center" indent="1"/>
      <protection/>
    </xf>
    <xf numFmtId="180" fontId="94" fillId="6" borderId="76" xfId="0" applyNumberFormat="1" applyFont="1" applyFill="1" applyBorder="1" applyAlignment="1" applyProtection="1">
      <alignment horizontal="left" vertical="center" indent="1"/>
      <protection/>
    </xf>
    <xf numFmtId="0" fontId="94" fillId="6" borderId="77" xfId="0" applyFont="1" applyFill="1" applyBorder="1" applyAlignment="1" applyProtection="1">
      <alignment horizontal="left" vertical="center" indent="1"/>
      <protection/>
    </xf>
    <xf numFmtId="166" fontId="94" fillId="6" borderId="78" xfId="0" applyNumberFormat="1" applyFont="1" applyFill="1" applyBorder="1" applyAlignment="1" applyProtection="1">
      <alignment horizontal="left" vertical="center" indent="1"/>
      <protection/>
    </xf>
    <xf numFmtId="0" fontId="94" fillId="6" borderId="79" xfId="0" applyFont="1" applyFill="1" applyBorder="1" applyAlignment="1" applyProtection="1">
      <alignment horizontal="left" vertical="center" indent="1"/>
      <protection/>
    </xf>
    <xf numFmtId="166" fontId="94" fillId="6" borderId="80" xfId="0" applyNumberFormat="1" applyFont="1" applyFill="1" applyBorder="1" applyAlignment="1" applyProtection="1">
      <alignment horizontal="left" vertical="center" indent="1"/>
      <protection/>
    </xf>
    <xf numFmtId="0" fontId="94" fillId="6" borderId="81" xfId="0" applyFont="1" applyFill="1" applyBorder="1" applyAlignment="1" applyProtection="1">
      <alignment horizontal="left" vertical="center" indent="1"/>
      <protection/>
    </xf>
    <xf numFmtId="166" fontId="94" fillId="6" borderId="82" xfId="0" applyNumberFormat="1" applyFont="1" applyFill="1" applyBorder="1" applyAlignment="1" applyProtection="1">
      <alignment horizontal="left" vertical="center" indent="1"/>
      <protection/>
    </xf>
    <xf numFmtId="168" fontId="50" fillId="6" borderId="59" xfId="0" applyNumberFormat="1" applyFont="1" applyFill="1" applyBorder="1" applyAlignment="1" applyProtection="1">
      <alignment horizontal="left" vertical="center" indent="1"/>
      <protection locked="0"/>
    </xf>
    <xf numFmtId="168" fontId="50" fillId="6" borderId="83" xfId="0" applyNumberFormat="1" applyFont="1" applyFill="1" applyBorder="1" applyAlignment="1" applyProtection="1">
      <alignment horizontal="left" vertical="center" indent="1"/>
      <protection locked="0"/>
    </xf>
    <xf numFmtId="168" fontId="50" fillId="6" borderId="84" xfId="0" applyNumberFormat="1" applyFont="1" applyFill="1" applyBorder="1" applyAlignment="1" applyProtection="1">
      <alignment horizontal="left" vertical="center" indent="1"/>
      <protection locked="0"/>
    </xf>
    <xf numFmtId="168" fontId="50" fillId="6" borderId="85" xfId="0" applyNumberFormat="1" applyFont="1" applyFill="1" applyBorder="1" applyAlignment="1" applyProtection="1">
      <alignment horizontal="left" vertical="center" indent="1"/>
      <protection locked="0"/>
    </xf>
    <xf numFmtId="168" fontId="50" fillId="6" borderId="86" xfId="0" applyNumberFormat="1" applyFont="1" applyFill="1" applyBorder="1" applyAlignment="1" applyProtection="1">
      <alignment horizontal="left" vertical="center" indent="1"/>
      <protection locked="0"/>
    </xf>
    <xf numFmtId="168" fontId="50" fillId="6" borderId="87" xfId="0" applyNumberFormat="1" applyFont="1" applyFill="1" applyBorder="1" applyAlignment="1" applyProtection="1">
      <alignment horizontal="left" vertical="center" indent="1"/>
      <protection locked="0"/>
    </xf>
    <xf numFmtId="168" fontId="50" fillId="6" borderId="59" xfId="0" applyNumberFormat="1" applyFont="1" applyFill="1" applyBorder="1" applyAlignment="1" applyProtection="1">
      <alignment/>
      <protection locked="0"/>
    </xf>
    <xf numFmtId="168" fontId="50" fillId="6" borderId="83" xfId="0" applyNumberFormat="1" applyFont="1" applyFill="1" applyBorder="1" applyAlignment="1" applyProtection="1">
      <alignment/>
      <protection locked="0"/>
    </xf>
    <xf numFmtId="168" fontId="50" fillId="6" borderId="84" xfId="0" applyNumberFormat="1" applyFont="1" applyFill="1" applyBorder="1" applyAlignment="1" applyProtection="1">
      <alignment/>
      <protection locked="0"/>
    </xf>
    <xf numFmtId="168" fontId="50" fillId="6" borderId="85" xfId="0" applyNumberFormat="1" applyFont="1" applyFill="1" applyBorder="1" applyAlignment="1" applyProtection="1">
      <alignment/>
      <protection locked="0"/>
    </xf>
    <xf numFmtId="168" fontId="50" fillId="6" borderId="86" xfId="0" applyNumberFormat="1" applyFont="1" applyFill="1" applyBorder="1" applyAlignment="1" applyProtection="1">
      <alignment/>
      <protection locked="0"/>
    </xf>
    <xf numFmtId="168" fontId="50" fillId="6" borderId="59" xfId="0" applyNumberFormat="1" applyFont="1" applyFill="1" applyBorder="1" applyAlignment="1" applyProtection="1">
      <alignment horizontal="left" indent="1"/>
      <protection locked="0"/>
    </xf>
    <xf numFmtId="168" fontId="50" fillId="6" borderId="83" xfId="0" applyNumberFormat="1" applyFont="1" applyFill="1" applyBorder="1" applyAlignment="1" applyProtection="1">
      <alignment horizontal="left" indent="1"/>
      <protection locked="0"/>
    </xf>
    <xf numFmtId="168" fontId="50" fillId="6" borderId="84" xfId="0" applyNumberFormat="1" applyFont="1" applyFill="1" applyBorder="1" applyAlignment="1" applyProtection="1">
      <alignment horizontal="left" indent="1"/>
      <protection locked="0"/>
    </xf>
    <xf numFmtId="168" fontId="50" fillId="6" borderId="85" xfId="0" applyNumberFormat="1" applyFont="1" applyFill="1" applyBorder="1" applyAlignment="1" applyProtection="1">
      <alignment horizontal="left" indent="1"/>
      <protection locked="0"/>
    </xf>
    <xf numFmtId="0" fontId="61" fillId="34" borderId="88" xfId="0" applyFont="1" applyFill="1" applyBorder="1" applyAlignment="1" applyProtection="1">
      <alignment horizontal="centerContinuous" vertical="center" wrapText="1"/>
      <protection/>
    </xf>
    <xf numFmtId="0" fontId="54" fillId="33" borderId="0" xfId="0" applyFont="1" applyFill="1" applyAlignment="1" applyProtection="1">
      <alignment vertical="center"/>
      <protection locked="0"/>
    </xf>
    <xf numFmtId="0" fontId="13" fillId="33" borderId="0" xfId="0" applyFont="1" applyFill="1" applyAlignment="1" applyProtection="1">
      <alignment vertical="center"/>
      <protection/>
    </xf>
    <xf numFmtId="0" fontId="13" fillId="33" borderId="0" xfId="0" applyFont="1" applyFill="1" applyAlignment="1">
      <alignment vertical="center"/>
    </xf>
    <xf numFmtId="0" fontId="13" fillId="0" borderId="0" xfId="0" applyFont="1" applyAlignment="1">
      <alignment vertical="center"/>
    </xf>
    <xf numFmtId="0" fontId="13" fillId="33" borderId="0" xfId="0" applyFont="1" applyFill="1" applyBorder="1" applyAlignment="1" applyProtection="1">
      <alignment vertical="center"/>
      <protection/>
    </xf>
    <xf numFmtId="0" fontId="54" fillId="0" borderId="0" xfId="0" applyFont="1" applyAlignment="1" applyProtection="1">
      <alignment vertical="center"/>
      <protection locked="0"/>
    </xf>
    <xf numFmtId="0" fontId="13" fillId="0" borderId="0" xfId="0" applyFont="1" applyAlignment="1" applyProtection="1">
      <alignment vertical="center"/>
      <protection/>
    </xf>
    <xf numFmtId="0" fontId="34" fillId="33" borderId="10" xfId="0" applyFont="1" applyFill="1" applyBorder="1" applyAlignment="1">
      <alignment vertical="center"/>
    </xf>
    <xf numFmtId="0" fontId="51" fillId="33" borderId="11" xfId="0" applyFont="1" applyFill="1" applyBorder="1" applyAlignment="1">
      <alignment vertical="center"/>
    </xf>
    <xf numFmtId="0" fontId="51" fillId="33" borderId="53" xfId="0" applyFont="1" applyFill="1" applyBorder="1" applyAlignment="1">
      <alignment vertical="center"/>
    </xf>
    <xf numFmtId="0" fontId="13" fillId="33" borderId="55" xfId="0" applyFont="1" applyFill="1" applyBorder="1" applyAlignment="1">
      <alignment vertical="center"/>
    </xf>
    <xf numFmtId="0" fontId="13" fillId="33" borderId="0" xfId="0" applyFont="1" applyFill="1" applyBorder="1" applyAlignment="1">
      <alignment vertical="center"/>
    </xf>
    <xf numFmtId="0" fontId="13" fillId="33" borderId="12" xfId="0" applyFont="1" applyFill="1" applyBorder="1" applyAlignment="1">
      <alignment vertical="center"/>
    </xf>
    <xf numFmtId="0" fontId="41" fillId="33" borderId="55" xfId="0" applyFont="1" applyFill="1" applyBorder="1" applyAlignment="1">
      <alignment vertical="center"/>
    </xf>
    <xf numFmtId="0" fontId="41" fillId="33" borderId="0" xfId="0" applyFont="1" applyFill="1" applyBorder="1" applyAlignment="1">
      <alignment vertical="center"/>
    </xf>
    <xf numFmtId="0" fontId="13" fillId="0" borderId="0" xfId="0" applyFont="1" applyBorder="1" applyAlignment="1">
      <alignment vertical="center"/>
    </xf>
    <xf numFmtId="0" fontId="38" fillId="0" borderId="55" xfId="0" applyFont="1" applyFill="1" applyBorder="1" applyAlignment="1">
      <alignment horizontal="left" vertical="center"/>
    </xf>
    <xf numFmtId="0" fontId="38"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55"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13" fillId="33" borderId="62" xfId="0" applyFont="1" applyFill="1" applyBorder="1" applyAlignment="1">
      <alignment vertical="center"/>
    </xf>
    <xf numFmtId="0" fontId="13" fillId="33" borderId="13" xfId="0" applyFont="1" applyFill="1" applyBorder="1" applyAlignment="1">
      <alignment vertical="center"/>
    </xf>
    <xf numFmtId="0" fontId="13" fillId="0" borderId="13" xfId="0" applyFont="1" applyBorder="1" applyAlignment="1">
      <alignment vertical="center"/>
    </xf>
    <xf numFmtId="0" fontId="13" fillId="33" borderId="14" xfId="0" applyFont="1" applyFill="1" applyBorder="1" applyAlignment="1">
      <alignment vertical="center"/>
    </xf>
    <xf numFmtId="0" fontId="41" fillId="0" borderId="55" xfId="0" applyFont="1" applyFill="1" applyBorder="1" applyAlignment="1">
      <alignment vertical="center"/>
    </xf>
    <xf numFmtId="0" fontId="41" fillId="0" borderId="0" xfId="0" applyFont="1" applyFill="1" applyBorder="1" applyAlignment="1">
      <alignment vertical="center"/>
    </xf>
    <xf numFmtId="0" fontId="50" fillId="0" borderId="0" xfId="0" applyFont="1" applyBorder="1" applyAlignment="1">
      <alignment vertical="center"/>
    </xf>
    <xf numFmtId="0" fontId="13" fillId="6" borderId="59" xfId="0" applyFont="1" applyFill="1" applyBorder="1" applyAlignment="1" applyProtection="1">
      <alignment vertical="center"/>
      <protection locked="0"/>
    </xf>
    <xf numFmtId="0" fontId="47" fillId="9" borderId="89" xfId="0" applyFont="1" applyFill="1" applyBorder="1" applyAlignment="1" applyProtection="1">
      <alignment horizontal="left" vertical="center" wrapText="1" indent="1"/>
      <protection/>
    </xf>
    <xf numFmtId="1" fontId="48" fillId="9" borderId="40" xfId="0" applyNumberFormat="1" applyFont="1" applyFill="1" applyBorder="1" applyAlignment="1" applyProtection="1">
      <alignment horizontal="right" wrapText="1" indent="1"/>
      <protection/>
    </xf>
    <xf numFmtId="1" fontId="48" fillId="9" borderId="90" xfId="0" applyNumberFormat="1" applyFont="1" applyFill="1" applyBorder="1" applyAlignment="1" applyProtection="1">
      <alignment horizontal="right" wrapText="1" indent="1"/>
      <protection/>
    </xf>
    <xf numFmtId="1" fontId="48" fillId="9" borderId="34" xfId="0" applyNumberFormat="1" applyFont="1" applyFill="1" applyBorder="1" applyAlignment="1" applyProtection="1">
      <alignment horizontal="right" wrapText="1" indent="1"/>
      <protection/>
    </xf>
    <xf numFmtId="1" fontId="48" fillId="9" borderId="38" xfId="0" applyNumberFormat="1" applyFont="1" applyFill="1" applyBorder="1" applyAlignment="1" applyProtection="1">
      <alignment horizontal="right" wrapText="1" indent="1"/>
      <protection/>
    </xf>
    <xf numFmtId="1" fontId="48" fillId="9" borderId="34" xfId="49" applyNumberFormat="1" applyFont="1" applyFill="1" applyBorder="1" applyAlignment="1" applyProtection="1">
      <alignment horizontal="right" wrapText="1" indent="1"/>
      <protection/>
    </xf>
    <xf numFmtId="1" fontId="48" fillId="9" borderId="38" xfId="49" applyNumberFormat="1" applyFont="1" applyFill="1" applyBorder="1" applyAlignment="1" applyProtection="1">
      <alignment horizontal="right" wrapText="1" indent="1"/>
      <protection/>
    </xf>
    <xf numFmtId="171" fontId="48" fillId="0" borderId="41" xfId="0" applyNumberFormat="1" applyFont="1" applyBorder="1" applyAlignment="1" applyProtection="1">
      <alignment horizontal="right" wrapText="1" indent="1"/>
      <protection/>
    </xf>
    <xf numFmtId="172" fontId="48" fillId="0" borderId="36" xfId="0" applyNumberFormat="1" applyFont="1" applyFill="1" applyBorder="1" applyAlignment="1" applyProtection="1">
      <alignment horizontal="right" wrapText="1" indent="1"/>
      <protection/>
    </xf>
    <xf numFmtId="2" fontId="48" fillId="0" borderId="36" xfId="0" applyNumberFormat="1" applyFont="1" applyFill="1" applyBorder="1" applyAlignment="1" applyProtection="1">
      <alignment horizontal="right" wrapText="1" indent="1"/>
      <protection/>
    </xf>
    <xf numFmtId="0" fontId="47" fillId="9" borderId="91" xfId="0" applyFont="1" applyFill="1" applyBorder="1" applyAlignment="1" applyProtection="1">
      <alignment horizontal="center" vertical="center" wrapText="1"/>
      <protection/>
    </xf>
    <xf numFmtId="0" fontId="47" fillId="9" borderId="92" xfId="0" applyFont="1" applyFill="1" applyBorder="1" applyAlignment="1" applyProtection="1">
      <alignment horizontal="left" vertical="center" wrapText="1" indent="1"/>
      <protection/>
    </xf>
    <xf numFmtId="1" fontId="48" fillId="9" borderId="93" xfId="0" applyNumberFormat="1" applyFont="1" applyFill="1" applyBorder="1" applyAlignment="1" applyProtection="1">
      <alignment horizontal="right" wrapText="1" indent="1"/>
      <protection/>
    </xf>
    <xf numFmtId="1" fontId="48" fillId="9" borderId="94" xfId="0" applyNumberFormat="1" applyFont="1" applyFill="1" applyBorder="1" applyAlignment="1" applyProtection="1">
      <alignment horizontal="right" wrapText="1" indent="1"/>
      <protection/>
    </xf>
    <xf numFmtId="1" fontId="48" fillId="9" borderId="94" xfId="49" applyNumberFormat="1" applyFont="1" applyFill="1" applyBorder="1" applyAlignment="1" applyProtection="1">
      <alignment horizontal="right" wrapText="1" indent="1"/>
      <protection/>
    </xf>
    <xf numFmtId="0" fontId="98" fillId="6" borderId="95" xfId="0" applyFont="1" applyFill="1" applyBorder="1" applyAlignment="1" applyProtection="1">
      <alignment horizontal="left" vertical="center" wrapText="1" indent="1"/>
      <protection/>
    </xf>
    <xf numFmtId="0" fontId="0" fillId="0" borderId="96" xfId="0" applyBorder="1" applyAlignment="1">
      <alignment/>
    </xf>
    <xf numFmtId="0" fontId="47" fillId="9" borderId="97" xfId="0" applyFont="1" applyFill="1" applyBorder="1" applyAlignment="1" applyProtection="1">
      <alignment horizontal="left" vertical="center" wrapText="1" indent="1"/>
      <protection/>
    </xf>
    <xf numFmtId="0" fontId="47" fillId="9" borderId="32" xfId="0" applyFont="1" applyFill="1" applyBorder="1" applyAlignment="1" applyProtection="1">
      <alignment horizontal="center" vertical="center" wrapText="1"/>
      <protection/>
    </xf>
    <xf numFmtId="0" fontId="99" fillId="9" borderId="28" xfId="0" applyFont="1" applyFill="1" applyBorder="1" applyAlignment="1" applyProtection="1">
      <alignment horizontal="left" vertical="center" wrapText="1" indent="1"/>
      <protection/>
    </xf>
    <xf numFmtId="0" fontId="98" fillId="9" borderId="28" xfId="0" applyFont="1" applyFill="1" applyBorder="1" applyAlignment="1" applyProtection="1">
      <alignment horizontal="left" vertical="center" wrapText="1" indent="1"/>
      <protection/>
    </xf>
    <xf numFmtId="0" fontId="98" fillId="6" borderId="65" xfId="0" applyFont="1" applyFill="1" applyBorder="1" applyAlignment="1" applyProtection="1">
      <alignment horizontal="left" vertical="center" wrapText="1" indent="1"/>
      <protection/>
    </xf>
    <xf numFmtId="0" fontId="98" fillId="6" borderId="97" xfId="0" applyFont="1" applyFill="1" applyBorder="1" applyAlignment="1" applyProtection="1">
      <alignment horizontal="left" vertical="center" wrapText="1" indent="1"/>
      <protection/>
    </xf>
    <xf numFmtId="178" fontId="100" fillId="0" borderId="34" xfId="49" applyNumberFormat="1" applyFont="1" applyFill="1" applyBorder="1" applyAlignment="1" applyProtection="1">
      <alignment horizontal="right" wrapText="1" indent="1"/>
      <protection/>
    </xf>
    <xf numFmtId="1" fontId="100" fillId="0" borderId="34" xfId="0" applyNumberFormat="1" applyFont="1" applyFill="1" applyBorder="1" applyAlignment="1" applyProtection="1">
      <alignment horizontal="right" wrapText="1" indent="1"/>
      <protection/>
    </xf>
    <xf numFmtId="0" fontId="101" fillId="6" borderId="98" xfId="0" applyFont="1" applyFill="1" applyBorder="1" applyAlignment="1">
      <alignment/>
    </xf>
    <xf numFmtId="181" fontId="101" fillId="6" borderId="99" xfId="0" applyNumberFormat="1" applyFont="1" applyFill="1" applyBorder="1" applyAlignment="1">
      <alignment horizontal="right" indent="1"/>
    </xf>
    <xf numFmtId="0" fontId="101" fillId="6" borderId="63" xfId="0" applyFont="1" applyFill="1" applyBorder="1" applyAlignment="1">
      <alignment/>
    </xf>
    <xf numFmtId="0" fontId="102" fillId="0" borderId="83" xfId="0" applyFont="1" applyBorder="1" applyAlignment="1">
      <alignment/>
    </xf>
    <xf numFmtId="0" fontId="101" fillId="0" borderId="100" xfId="0" applyFont="1" applyFill="1" applyBorder="1" applyAlignment="1">
      <alignment/>
    </xf>
    <xf numFmtId="0" fontId="101" fillId="0" borderId="18" xfId="0" applyFont="1" applyFill="1" applyBorder="1" applyAlignment="1">
      <alignment/>
    </xf>
    <xf numFmtId="0" fontId="101" fillId="6" borderId="101" xfId="0" applyFont="1" applyFill="1" applyBorder="1" applyAlignment="1">
      <alignment/>
    </xf>
    <xf numFmtId="0" fontId="91" fillId="6" borderId="101" xfId="0" applyFont="1" applyFill="1" applyBorder="1" applyAlignment="1">
      <alignment/>
    </xf>
    <xf numFmtId="0" fontId="91" fillId="6" borderId="102" xfId="0" applyFont="1" applyFill="1" applyBorder="1" applyAlignment="1">
      <alignment/>
    </xf>
    <xf numFmtId="0" fontId="39" fillId="34" borderId="103" xfId="0" applyFont="1" applyFill="1" applyBorder="1" applyAlignment="1">
      <alignment horizontal="center"/>
    </xf>
    <xf numFmtId="0" fontId="102" fillId="6" borderId="104" xfId="0" applyFont="1" applyFill="1" applyBorder="1" applyAlignment="1">
      <alignment/>
    </xf>
    <xf numFmtId="0" fontId="54" fillId="33" borderId="0" xfId="0" applyFont="1" applyFill="1" applyAlignment="1" applyProtection="1">
      <alignment vertical="center"/>
      <protection/>
    </xf>
    <xf numFmtId="0" fontId="54" fillId="0" borderId="0" xfId="0" applyFont="1" applyAlignment="1" applyProtection="1">
      <alignment vertical="center"/>
      <protection/>
    </xf>
    <xf numFmtId="0" fontId="54" fillId="33" borderId="0" xfId="0" applyFont="1" applyFill="1" applyBorder="1" applyAlignment="1" applyProtection="1">
      <alignment vertical="center"/>
      <protection/>
    </xf>
    <xf numFmtId="0" fontId="102" fillId="6" borderId="105" xfId="0" applyFont="1" applyFill="1" applyBorder="1" applyAlignment="1">
      <alignment/>
    </xf>
    <xf numFmtId="181" fontId="101" fillId="6" borderId="106" xfId="0" applyNumberFormat="1" applyFont="1" applyFill="1" applyBorder="1" applyAlignment="1">
      <alignment horizontal="right" indent="1"/>
    </xf>
    <xf numFmtId="182" fontId="101" fillId="6" borderId="106" xfId="0" applyNumberFormat="1" applyFont="1" applyFill="1" applyBorder="1" applyAlignment="1">
      <alignment horizontal="right" indent="1"/>
    </xf>
    <xf numFmtId="0" fontId="102" fillId="6" borderId="107" xfId="0" applyFont="1" applyFill="1" applyBorder="1" applyAlignment="1">
      <alignment/>
    </xf>
    <xf numFmtId="182" fontId="101" fillId="6" borderId="108" xfId="0" applyNumberFormat="1" applyFont="1" applyFill="1" applyBorder="1" applyAlignment="1">
      <alignment horizontal="right" indent="1"/>
    </xf>
    <xf numFmtId="0" fontId="103" fillId="0" borderId="96" xfId="0" applyFont="1" applyFill="1" applyBorder="1" applyAlignment="1">
      <alignment/>
    </xf>
    <xf numFmtId="0" fontId="104" fillId="0" borderId="0" xfId="0" applyFont="1" applyAlignment="1">
      <alignment/>
    </xf>
    <xf numFmtId="0" fontId="103" fillId="6" borderId="109" xfId="0" applyFont="1" applyFill="1" applyBorder="1" applyAlignment="1">
      <alignment/>
    </xf>
    <xf numFmtId="0" fontId="105" fillId="6" borderId="110" xfId="0" applyFont="1" applyFill="1" applyBorder="1" applyAlignment="1">
      <alignment/>
    </xf>
    <xf numFmtId="0" fontId="105" fillId="6" borderId="111" xfId="0" applyFont="1" applyFill="1" applyBorder="1" applyAlignment="1">
      <alignment/>
    </xf>
    <xf numFmtId="0" fontId="105" fillId="6" borderId="112" xfId="0" applyFont="1" applyFill="1" applyBorder="1" applyAlignment="1">
      <alignment/>
    </xf>
    <xf numFmtId="182" fontId="101" fillId="6" borderId="99" xfId="0" applyNumberFormat="1" applyFont="1" applyFill="1" applyBorder="1" applyAlignment="1" quotePrefix="1">
      <alignment horizontal="right" indent="1"/>
    </xf>
    <xf numFmtId="1" fontId="100" fillId="0" borderId="36" xfId="0" applyNumberFormat="1" applyFont="1" applyBorder="1" applyAlignment="1" applyProtection="1">
      <alignment horizontal="right" wrapText="1" indent="1"/>
      <protection/>
    </xf>
    <xf numFmtId="3" fontId="100" fillId="0" borderId="36" xfId="0" applyNumberFormat="1" applyFont="1" applyBorder="1" applyAlignment="1" applyProtection="1">
      <alignment horizontal="right" wrapText="1" indent="1"/>
      <protection/>
    </xf>
    <xf numFmtId="1" fontId="100" fillId="0" borderId="38" xfId="0" applyNumberFormat="1" applyFont="1" applyBorder="1" applyAlignment="1" applyProtection="1">
      <alignment horizontal="right" wrapText="1" indent="1"/>
      <protection/>
    </xf>
    <xf numFmtId="3" fontId="100" fillId="0" borderId="38" xfId="0" applyNumberFormat="1" applyFont="1" applyBorder="1" applyAlignment="1" applyProtection="1">
      <alignment horizontal="right" wrapText="1" indent="1"/>
      <protection/>
    </xf>
    <xf numFmtId="1" fontId="100" fillId="39" borderId="34" xfId="0" applyNumberFormat="1" applyFont="1" applyFill="1" applyBorder="1" applyAlignment="1" applyProtection="1">
      <alignment horizontal="right" wrapText="1" indent="1"/>
      <protection/>
    </xf>
    <xf numFmtId="2" fontId="100" fillId="0" borderId="34" xfId="0" applyNumberFormat="1" applyFont="1" applyBorder="1" applyAlignment="1" applyProtection="1">
      <alignment horizontal="right" wrapText="1" indent="1"/>
      <protection/>
    </xf>
    <xf numFmtId="171" fontId="100" fillId="0" borderId="34" xfId="0" applyNumberFormat="1" applyFont="1" applyBorder="1" applyAlignment="1" applyProtection="1">
      <alignment horizontal="right" wrapText="1" indent="1"/>
      <protection/>
    </xf>
    <xf numFmtId="1" fontId="100" fillId="0" borderId="34" xfId="0" applyNumberFormat="1" applyFont="1" applyBorder="1" applyAlignment="1" applyProtection="1">
      <alignment horizontal="right" wrapText="1" indent="1"/>
      <protection/>
    </xf>
    <xf numFmtId="1" fontId="100" fillId="9" borderId="36" xfId="0" applyNumberFormat="1" applyFont="1" applyFill="1" applyBorder="1" applyAlignment="1" applyProtection="1">
      <alignment horizontal="right" wrapText="1" indent="1"/>
      <protection/>
    </xf>
    <xf numFmtId="2" fontId="100" fillId="0" borderId="36" xfId="0" applyNumberFormat="1" applyFont="1" applyBorder="1" applyAlignment="1" applyProtection="1">
      <alignment horizontal="right" wrapText="1" indent="1"/>
      <protection/>
    </xf>
    <xf numFmtId="177" fontId="100" fillId="0" borderId="36" xfId="0" applyNumberFormat="1" applyFont="1" applyBorder="1" applyAlignment="1" applyProtection="1">
      <alignment horizontal="right" wrapText="1" indent="1"/>
      <protection/>
    </xf>
    <xf numFmtId="1" fontId="48" fillId="0" borderId="35" xfId="0" applyNumberFormat="1" applyFont="1" applyFill="1" applyBorder="1" applyAlignment="1" applyProtection="1">
      <alignment horizontal="right" wrapText="1" indent="1"/>
      <protection/>
    </xf>
    <xf numFmtId="177" fontId="100" fillId="0" borderId="38" xfId="0" applyNumberFormat="1" applyFont="1" applyBorder="1" applyAlignment="1" applyProtection="1">
      <alignment horizontal="right" wrapText="1" indent="1"/>
      <protection/>
    </xf>
    <xf numFmtId="3" fontId="48" fillId="0" borderId="36" xfId="0" applyNumberFormat="1" applyFont="1" applyFill="1" applyBorder="1" applyAlignment="1" applyProtection="1">
      <alignment horizontal="right" wrapText="1" indent="1"/>
      <protection/>
    </xf>
    <xf numFmtId="3" fontId="48" fillId="0" borderId="36" xfId="0" applyNumberFormat="1" applyFont="1" applyBorder="1" applyAlignment="1" applyProtection="1">
      <alignment horizontal="right" wrapText="1" indent="1"/>
      <protection/>
    </xf>
    <xf numFmtId="0" fontId="98" fillId="6" borderId="113" xfId="0" applyFont="1" applyFill="1" applyBorder="1" applyAlignment="1" applyProtection="1">
      <alignment horizontal="left" vertical="center" wrapText="1" indent="1"/>
      <protection/>
    </xf>
    <xf numFmtId="0" fontId="98" fillId="9" borderId="114" xfId="0" applyFont="1" applyFill="1" applyBorder="1" applyAlignment="1" applyProtection="1">
      <alignment horizontal="left" vertical="center" wrapText="1" indent="1"/>
      <protection/>
    </xf>
    <xf numFmtId="0" fontId="98" fillId="9" borderId="95" xfId="0" applyFont="1" applyFill="1" applyBorder="1" applyAlignment="1" applyProtection="1">
      <alignment horizontal="left" vertical="center" wrapText="1" indent="1"/>
      <protection/>
    </xf>
    <xf numFmtId="0" fontId="98" fillId="6" borderId="115" xfId="0" applyFont="1" applyFill="1" applyBorder="1" applyAlignment="1" applyProtection="1">
      <alignment horizontal="left" vertical="center" wrapText="1" indent="1"/>
      <protection/>
    </xf>
    <xf numFmtId="0" fontId="98" fillId="6" borderId="42" xfId="0" applyFont="1" applyFill="1" applyBorder="1" applyAlignment="1" applyProtection="1">
      <alignment horizontal="left" vertical="center" wrapText="1" indent="1"/>
      <protection/>
    </xf>
    <xf numFmtId="0" fontId="71" fillId="36" borderId="0" xfId="0" applyFont="1" applyFill="1" applyAlignment="1">
      <alignment horizontal="centerContinuous" vertical="center" wrapText="1"/>
    </xf>
    <xf numFmtId="0" fontId="74" fillId="36" borderId="0" xfId="0" applyFont="1" applyFill="1" applyAlignment="1">
      <alignment horizontal="centerContinuous" vertical="center" wrapText="1"/>
    </xf>
    <xf numFmtId="0" fontId="39" fillId="34" borderId="103" xfId="0" applyFont="1" applyFill="1" applyBorder="1" applyAlignment="1">
      <alignment horizontal="center" vertical="center"/>
    </xf>
    <xf numFmtId="0" fontId="39" fillId="34" borderId="48" xfId="0" applyFont="1" applyFill="1" applyBorder="1" applyAlignment="1">
      <alignment horizontal="center" vertical="center"/>
    </xf>
    <xf numFmtId="0" fontId="102" fillId="6" borderId="104" xfId="0" applyFont="1" applyFill="1" applyBorder="1" applyAlignment="1">
      <alignment horizontal="center" vertical="center"/>
    </xf>
    <xf numFmtId="0" fontId="102" fillId="6" borderId="116" xfId="0" applyFont="1" applyFill="1" applyBorder="1" applyAlignment="1">
      <alignment horizontal="center" vertical="center"/>
    </xf>
    <xf numFmtId="0" fontId="102" fillId="6" borderId="0" xfId="0" applyFont="1" applyFill="1" applyBorder="1" applyAlignment="1">
      <alignment horizontal="center" vertical="center"/>
    </xf>
    <xf numFmtId="0" fontId="102" fillId="6" borderId="117" xfId="0" applyFont="1" applyFill="1" applyBorder="1" applyAlignment="1">
      <alignment horizontal="center" vertical="center"/>
    </xf>
    <xf numFmtId="184" fontId="101" fillId="6" borderId="99" xfId="0" applyNumberFormat="1" applyFont="1" applyFill="1" applyBorder="1" applyAlignment="1">
      <alignment horizontal="right" vertical="center" indent="1"/>
    </xf>
    <xf numFmtId="185" fontId="101" fillId="6" borderId="99" xfId="0" applyNumberFormat="1" applyFont="1" applyFill="1" applyBorder="1" applyAlignment="1" quotePrefix="1">
      <alignment horizontal="right" vertical="center" indent="1"/>
    </xf>
    <xf numFmtId="185" fontId="101" fillId="6" borderId="99" xfId="0" applyNumberFormat="1" applyFont="1" applyFill="1" applyBorder="1" applyAlignment="1">
      <alignment horizontal="right" vertical="center" indent="1"/>
    </xf>
    <xf numFmtId="186" fontId="101" fillId="6" borderId="99" xfId="0" applyNumberFormat="1" applyFont="1" applyFill="1" applyBorder="1" applyAlignment="1">
      <alignment horizontal="right" vertical="center" indent="1"/>
    </xf>
    <xf numFmtId="187" fontId="101" fillId="6" borderId="99" xfId="0" applyNumberFormat="1" applyFont="1" applyFill="1" applyBorder="1" applyAlignment="1">
      <alignment horizontal="right" vertical="center" indent="1"/>
    </xf>
    <xf numFmtId="185" fontId="101" fillId="6" borderId="108" xfId="0" applyNumberFormat="1" applyFont="1" applyFill="1" applyBorder="1" applyAlignment="1">
      <alignment horizontal="right" vertical="center" indent="1"/>
    </xf>
    <xf numFmtId="0" fontId="13" fillId="0" borderId="59" xfId="0" applyFont="1" applyBorder="1" applyAlignment="1">
      <alignment vertical="center"/>
    </xf>
    <xf numFmtId="169" fontId="13" fillId="0" borderId="59" xfId="0" applyNumberFormat="1" applyFont="1" applyBorder="1" applyAlignment="1">
      <alignment vertical="center"/>
    </xf>
    <xf numFmtId="0" fontId="13" fillId="45" borderId="59" xfId="0" applyFont="1" applyFill="1" applyBorder="1" applyAlignment="1">
      <alignment vertical="center"/>
    </xf>
    <xf numFmtId="188" fontId="13" fillId="0" borderId="59" xfId="0" applyNumberFormat="1" applyFont="1" applyBorder="1" applyAlignment="1">
      <alignment vertical="center"/>
    </xf>
    <xf numFmtId="189" fontId="13" fillId="0" borderId="59" xfId="0" applyNumberFormat="1" applyFont="1" applyBorder="1" applyAlignment="1">
      <alignment vertical="center"/>
    </xf>
    <xf numFmtId="190" fontId="13" fillId="0" borderId="59" xfId="0" applyNumberFormat="1" applyFont="1" applyBorder="1" applyAlignment="1">
      <alignment vertical="center"/>
    </xf>
    <xf numFmtId="191" fontId="13" fillId="0" borderId="59" xfId="0" applyNumberFormat="1" applyFont="1" applyBorder="1" applyAlignment="1">
      <alignment vertical="center"/>
    </xf>
    <xf numFmtId="192" fontId="13" fillId="0" borderId="59" xfId="0" applyNumberFormat="1" applyFont="1" applyBorder="1" applyAlignment="1">
      <alignment vertical="center"/>
    </xf>
    <xf numFmtId="193" fontId="13" fillId="0" borderId="59" xfId="0" applyNumberFormat="1" applyFont="1" applyBorder="1" applyAlignment="1">
      <alignment vertical="center"/>
    </xf>
    <xf numFmtId="0" fontId="13" fillId="2" borderId="59" xfId="0" applyFont="1" applyFill="1" applyBorder="1" applyAlignment="1" applyProtection="1">
      <alignment vertical="center"/>
      <protection locked="0"/>
    </xf>
    <xf numFmtId="0" fontId="14" fillId="0" borderId="59" xfId="0" applyFont="1" applyBorder="1" applyAlignment="1">
      <alignment vertical="center"/>
    </xf>
    <xf numFmtId="176" fontId="14" fillId="0" borderId="59" xfId="0" applyNumberFormat="1" applyFont="1" applyBorder="1" applyAlignment="1">
      <alignment vertical="center"/>
    </xf>
    <xf numFmtId="176" fontId="95" fillId="43" borderId="17" xfId="0" applyNumberFormat="1" applyFont="1" applyFill="1" applyBorder="1" applyAlignment="1" applyProtection="1">
      <alignment/>
      <protection/>
    </xf>
    <xf numFmtId="176" fontId="95" fillId="43" borderId="69" xfId="0" applyNumberFormat="1" applyFont="1" applyFill="1" applyBorder="1" applyAlignment="1" applyProtection="1">
      <alignment/>
      <protection/>
    </xf>
    <xf numFmtId="176" fontId="55" fillId="43" borderId="62" xfId="0" applyNumberFormat="1" applyFont="1" applyFill="1" applyBorder="1" applyAlignment="1" applyProtection="1">
      <alignment/>
      <protection/>
    </xf>
    <xf numFmtId="0" fontId="106" fillId="0" borderId="0" xfId="0" applyFont="1" applyAlignment="1">
      <alignment vertical="center"/>
    </xf>
    <xf numFmtId="0" fontId="101" fillId="8" borderId="118" xfId="0" applyFont="1" applyFill="1" applyBorder="1" applyAlignment="1">
      <alignment vertical="center"/>
    </xf>
    <xf numFmtId="0" fontId="101" fillId="8" borderId="119" xfId="0" applyFont="1" applyFill="1" applyBorder="1" applyAlignment="1">
      <alignment vertical="center"/>
    </xf>
    <xf numFmtId="0" fontId="107" fillId="8" borderId="120" xfId="0" applyFont="1" applyFill="1" applyBorder="1" applyAlignment="1">
      <alignment vertical="center"/>
    </xf>
    <xf numFmtId="176" fontId="107" fillId="8" borderId="118" xfId="0" applyNumberFormat="1" applyFont="1" applyFill="1" applyBorder="1" applyAlignment="1">
      <alignment vertical="center"/>
    </xf>
    <xf numFmtId="176" fontId="13" fillId="0" borderId="0" xfId="0" applyNumberFormat="1" applyFont="1" applyAlignment="1">
      <alignment vertical="center"/>
    </xf>
    <xf numFmtId="176" fontId="55" fillId="43" borderId="14" xfId="0" applyNumberFormat="1" applyFont="1" applyFill="1" applyBorder="1" applyAlignment="1" applyProtection="1">
      <alignment/>
      <protection/>
    </xf>
    <xf numFmtId="0" fontId="102" fillId="6" borderId="116" xfId="0" applyFont="1" applyFill="1" applyBorder="1" applyAlignment="1">
      <alignment horizontal="center" vertical="center"/>
    </xf>
    <xf numFmtId="0" fontId="102" fillId="6" borderId="117" xfId="0" applyFont="1" applyFill="1" applyBorder="1" applyAlignment="1">
      <alignment horizontal="center" vertical="center"/>
    </xf>
    <xf numFmtId="0" fontId="102" fillId="6" borderId="0" xfId="0" applyFont="1" applyFill="1" applyBorder="1" applyAlignment="1">
      <alignment horizontal="center" vertical="center"/>
    </xf>
    <xf numFmtId="0" fontId="102" fillId="6" borderId="104" xfId="0" applyFont="1" applyFill="1" applyBorder="1" applyAlignment="1">
      <alignment horizontal="center" vertical="center"/>
    </xf>
    <xf numFmtId="0" fontId="102" fillId="6" borderId="0" xfId="0" applyFont="1" applyFill="1" applyBorder="1" applyAlignment="1">
      <alignment horizontal="center" vertical="center"/>
    </xf>
    <xf numFmtId="0" fontId="102" fillId="6" borderId="104" xfId="0" applyFont="1" applyFill="1" applyBorder="1" applyAlignment="1">
      <alignment horizontal="center" vertical="center"/>
    </xf>
    <xf numFmtId="0" fontId="102" fillId="6" borderId="116" xfId="0" applyFont="1" applyFill="1" applyBorder="1" applyAlignment="1">
      <alignment horizontal="center" vertical="center"/>
    </xf>
    <xf numFmtId="0" fontId="102" fillId="6" borderId="117" xfId="0" applyFont="1" applyFill="1" applyBorder="1" applyAlignment="1">
      <alignment horizontal="center" vertical="center"/>
    </xf>
    <xf numFmtId="0" fontId="13" fillId="0" borderId="59" xfId="0" applyFont="1" applyBorder="1" applyAlignment="1" applyProtection="1">
      <alignment vertical="center"/>
      <protection locked="0"/>
    </xf>
    <xf numFmtId="0" fontId="108" fillId="36" borderId="0" xfId="0" applyFont="1" applyFill="1" applyAlignment="1">
      <alignment horizontal="centerContinuous" vertical="center" wrapText="1"/>
    </xf>
    <xf numFmtId="0" fontId="50" fillId="41" borderId="58" xfId="0" applyFont="1" applyFill="1" applyBorder="1" applyAlignment="1">
      <alignment/>
    </xf>
    <xf numFmtId="176" fontId="50" fillId="41" borderId="59" xfId="0" applyNumberFormat="1" applyFont="1" applyFill="1" applyBorder="1" applyAlignment="1">
      <alignment/>
    </xf>
    <xf numFmtId="0" fontId="50" fillId="41" borderId="59" xfId="0" applyFont="1" applyFill="1" applyBorder="1" applyAlignment="1">
      <alignment/>
    </xf>
    <xf numFmtId="168" fontId="50" fillId="6" borderId="121" xfId="0" applyNumberFormat="1" applyFont="1" applyFill="1" applyBorder="1" applyAlignment="1" applyProtection="1">
      <alignment/>
      <protection locked="0"/>
    </xf>
    <xf numFmtId="168" fontId="50" fillId="6" borderId="122" xfId="0" applyNumberFormat="1" applyFont="1" applyFill="1" applyBorder="1" applyAlignment="1" applyProtection="1">
      <alignment/>
      <protection locked="0"/>
    </xf>
    <xf numFmtId="0" fontId="34" fillId="33" borderId="0" xfId="0" applyFont="1" applyFill="1" applyBorder="1" applyAlignment="1" applyProtection="1">
      <alignment horizontal="center" wrapText="1"/>
      <protection/>
    </xf>
    <xf numFmtId="0" fontId="108" fillId="36" borderId="123" xfId="0" applyFont="1" applyFill="1" applyBorder="1" applyAlignment="1">
      <alignment horizontal="left" vertical="center" indent="1"/>
    </xf>
    <xf numFmtId="183" fontId="108" fillId="36" borderId="124" xfId="0" applyNumberFormat="1" applyFont="1" applyFill="1" applyBorder="1" applyAlignment="1">
      <alignment horizontal="left" vertical="center" indent="1"/>
    </xf>
    <xf numFmtId="0" fontId="108" fillId="36" borderId="125" xfId="0" applyFont="1" applyFill="1" applyBorder="1" applyAlignment="1">
      <alignment horizontal="center" vertical="center"/>
    </xf>
    <xf numFmtId="183" fontId="108" fillId="36" borderId="125" xfId="0" applyNumberFormat="1" applyFont="1" applyFill="1" applyBorder="1" applyAlignment="1">
      <alignment horizontal="center" vertical="center"/>
    </xf>
    <xf numFmtId="0" fontId="108" fillId="36" borderId="126" xfId="0" applyFont="1" applyFill="1" applyBorder="1" applyAlignment="1">
      <alignment horizontal="center" vertical="center"/>
    </xf>
    <xf numFmtId="0" fontId="56" fillId="0" borderId="0" xfId="0" applyFont="1" applyAlignment="1">
      <alignment horizontal="left" wrapText="1" indent="1"/>
    </xf>
    <xf numFmtId="0" fontId="56" fillId="0" borderId="0" xfId="0" applyFont="1" applyAlignment="1">
      <alignment wrapText="1"/>
    </xf>
    <xf numFmtId="0" fontId="58" fillId="43" borderId="55" xfId="0" applyFont="1" applyFill="1" applyBorder="1" applyAlignment="1">
      <alignment/>
    </xf>
    <xf numFmtId="0" fontId="58" fillId="43" borderId="12" xfId="0" applyFont="1" applyFill="1" applyBorder="1" applyAlignment="1">
      <alignment/>
    </xf>
    <xf numFmtId="0" fontId="56" fillId="43" borderId="55" xfId="0" applyFont="1" applyFill="1" applyBorder="1" applyAlignment="1">
      <alignment/>
    </xf>
    <xf numFmtId="0" fontId="56" fillId="43" borderId="12" xfId="0" applyFont="1" applyFill="1" applyBorder="1" applyAlignment="1">
      <alignment/>
    </xf>
    <xf numFmtId="0" fontId="56" fillId="43" borderId="17" xfId="0" applyFont="1" applyFill="1" applyBorder="1" applyAlignment="1">
      <alignment/>
    </xf>
    <xf numFmtId="0" fontId="74" fillId="44" borderId="69" xfId="0" applyFont="1" applyFill="1" applyBorder="1" applyAlignment="1">
      <alignment/>
    </xf>
    <xf numFmtId="0" fontId="96" fillId="0" borderId="0" xfId="0" applyFont="1" applyAlignment="1">
      <alignment wrapText="1"/>
    </xf>
    <xf numFmtId="175" fontId="55" fillId="43" borderId="17" xfId="0" applyNumberFormat="1" applyFont="1" applyFill="1" applyBorder="1" applyAlignment="1">
      <alignment/>
    </xf>
    <xf numFmtId="175" fontId="55" fillId="43" borderId="69" xfId="0" applyNumberFormat="1" applyFont="1" applyFill="1" applyBorder="1" applyAlignment="1">
      <alignment/>
    </xf>
    <xf numFmtId="175" fontId="55" fillId="15" borderId="62" xfId="0" applyNumberFormat="1" applyFont="1" applyFill="1" applyBorder="1" applyAlignment="1">
      <alignment/>
    </xf>
    <xf numFmtId="175" fontId="55" fillId="43" borderId="14" xfId="0" applyNumberFormat="1" applyFont="1" applyFill="1" applyBorder="1" applyAlignment="1">
      <alignment/>
    </xf>
    <xf numFmtId="176" fontId="74" fillId="44" borderId="62" xfId="0" applyNumberFormat="1" applyFont="1" applyFill="1" applyBorder="1" applyAlignment="1">
      <alignment horizontal="left" indent="1"/>
    </xf>
    <xf numFmtId="0" fontId="74" fillId="44" borderId="0" xfId="0" applyFont="1" applyFill="1" applyAlignment="1">
      <alignment wrapText="1"/>
    </xf>
    <xf numFmtId="0" fontId="94" fillId="6" borderId="37" xfId="0" applyFont="1" applyFill="1" applyBorder="1" applyAlignment="1">
      <alignment horizontal="left" vertical="center" indent="1"/>
    </xf>
    <xf numFmtId="175" fontId="95" fillId="15" borderId="17" xfId="0" applyNumberFormat="1" applyFont="1" applyFill="1" applyBorder="1" applyAlignment="1">
      <alignment/>
    </xf>
    <xf numFmtId="175" fontId="95" fillId="15" borderId="69" xfId="0" applyNumberFormat="1" applyFont="1" applyFill="1" applyBorder="1" applyAlignment="1">
      <alignment/>
    </xf>
    <xf numFmtId="175" fontId="55" fillId="43" borderId="62" xfId="0" applyNumberFormat="1" applyFont="1" applyFill="1" applyBorder="1" applyAlignment="1">
      <alignment/>
    </xf>
    <xf numFmtId="0" fontId="74" fillId="44" borderId="0" xfId="0" applyFont="1" applyFill="1" applyAlignment="1">
      <alignment horizontal="center" wrapText="1"/>
    </xf>
    <xf numFmtId="0" fontId="94" fillId="6" borderId="127" xfId="0" applyFont="1" applyFill="1" applyBorder="1" applyAlignment="1" applyProtection="1">
      <alignment horizontal="left" vertical="center" indent="1"/>
      <protection/>
    </xf>
    <xf numFmtId="166" fontId="94" fillId="6" borderId="128" xfId="0" applyNumberFormat="1" applyFont="1" applyFill="1" applyBorder="1" applyAlignment="1" applyProtection="1">
      <alignment horizontal="left" vertical="center" indent="1"/>
      <protection/>
    </xf>
    <xf numFmtId="0" fontId="94" fillId="6" borderId="129" xfId="0" applyFont="1" applyFill="1" applyBorder="1" applyAlignment="1" applyProtection="1">
      <alignment horizontal="left" vertical="center" indent="1"/>
      <protection/>
    </xf>
    <xf numFmtId="166" fontId="94" fillId="6" borderId="130" xfId="0" applyNumberFormat="1" applyFont="1" applyFill="1" applyBorder="1" applyAlignment="1" applyProtection="1">
      <alignment horizontal="left" vertical="center" indent="1"/>
      <protection/>
    </xf>
    <xf numFmtId="175" fontId="56" fillId="0" borderId="0" xfId="0" applyNumberFormat="1" applyFont="1" applyAlignment="1" applyProtection="1">
      <alignment horizontal="left" wrapText="1" indent="1"/>
      <protection/>
    </xf>
    <xf numFmtId="0" fontId="94" fillId="0" borderId="68" xfId="0" applyFont="1" applyBorder="1" applyAlignment="1" applyProtection="1">
      <alignment horizontal="center"/>
      <protection/>
    </xf>
    <xf numFmtId="0" fontId="94" fillId="0" borderId="131" xfId="0" applyFont="1" applyBorder="1" applyAlignment="1" applyProtection="1">
      <alignment horizontal="center"/>
      <protection/>
    </xf>
    <xf numFmtId="166" fontId="94" fillId="6" borderId="132" xfId="0" applyNumberFormat="1" applyFont="1" applyFill="1" applyBorder="1" applyAlignment="1" applyProtection="1">
      <alignment horizontal="center" vertical="center"/>
      <protection/>
    </xf>
    <xf numFmtId="0" fontId="94" fillId="6" borderId="133" xfId="0" applyFont="1" applyFill="1" applyBorder="1" applyAlignment="1" applyProtection="1">
      <alignment horizontal="center" vertical="center"/>
      <protection/>
    </xf>
    <xf numFmtId="166" fontId="94" fillId="6" borderId="134" xfId="0" applyNumberFormat="1" applyFont="1" applyFill="1" applyBorder="1" applyAlignment="1" applyProtection="1">
      <alignment horizontal="center" vertical="center"/>
      <protection/>
    </xf>
    <xf numFmtId="0" fontId="94" fillId="6" borderId="135" xfId="0" applyFont="1" applyFill="1" applyBorder="1" applyAlignment="1" applyProtection="1">
      <alignment horizontal="center" vertical="center"/>
      <protection/>
    </xf>
    <xf numFmtId="166" fontId="94" fillId="6" borderId="136" xfId="0" applyNumberFormat="1" applyFont="1" applyFill="1" applyBorder="1" applyAlignment="1" applyProtection="1">
      <alignment horizontal="center" vertical="center"/>
      <protection/>
    </xf>
    <xf numFmtId="0" fontId="94" fillId="6" borderId="137" xfId="0" applyFont="1" applyFill="1" applyBorder="1" applyAlignment="1" applyProtection="1">
      <alignment horizontal="center" vertical="center"/>
      <protection/>
    </xf>
    <xf numFmtId="166" fontId="94" fillId="6" borderId="138" xfId="0" applyNumberFormat="1" applyFont="1" applyFill="1" applyBorder="1" applyAlignment="1" applyProtection="1">
      <alignment horizontal="center" vertical="center"/>
      <protection/>
    </xf>
    <xf numFmtId="0" fontId="94" fillId="6" borderId="139" xfId="0" applyFont="1" applyFill="1" applyBorder="1" applyAlignment="1" applyProtection="1">
      <alignment horizontal="center" vertical="center"/>
      <protection/>
    </xf>
    <xf numFmtId="0" fontId="94" fillId="0" borderId="140" xfId="0" applyFont="1" applyBorder="1" applyAlignment="1" applyProtection="1">
      <alignment horizontal="center"/>
      <protection/>
    </xf>
    <xf numFmtId="179" fontId="94" fillId="6" borderId="132" xfId="0" applyNumberFormat="1" applyFont="1" applyFill="1" applyBorder="1" applyAlignment="1" applyProtection="1">
      <alignment horizontal="center" vertical="center"/>
      <protection/>
    </xf>
    <xf numFmtId="179" fontId="94" fillId="6" borderId="134" xfId="0" applyNumberFormat="1" applyFont="1" applyFill="1" applyBorder="1" applyAlignment="1" applyProtection="1">
      <alignment horizontal="center" vertical="center"/>
      <protection/>
    </xf>
    <xf numFmtId="179" fontId="94" fillId="6" borderId="138" xfId="0" applyNumberFormat="1" applyFont="1" applyFill="1" applyBorder="1" applyAlignment="1" applyProtection="1">
      <alignment horizontal="center" vertical="center"/>
      <protection/>
    </xf>
    <xf numFmtId="180" fontId="94" fillId="6" borderId="132" xfId="0" applyNumberFormat="1" applyFont="1" applyFill="1" applyBorder="1" applyAlignment="1" applyProtection="1">
      <alignment horizontal="center" vertical="center"/>
      <protection/>
    </xf>
    <xf numFmtId="180" fontId="97" fillId="6" borderId="134" xfId="0" applyNumberFormat="1" applyFont="1" applyFill="1" applyBorder="1" applyAlignment="1" applyProtection="1">
      <alignment horizontal="center" vertical="center"/>
      <protection/>
    </xf>
    <xf numFmtId="0" fontId="97" fillId="6" borderId="135" xfId="0" applyFont="1" applyFill="1" applyBorder="1" applyAlignment="1" applyProtection="1">
      <alignment horizontal="center" vertical="center"/>
      <protection/>
    </xf>
    <xf numFmtId="180" fontId="94" fillId="6" borderId="134" xfId="0" applyNumberFormat="1" applyFont="1" applyFill="1" applyBorder="1" applyAlignment="1" applyProtection="1">
      <alignment horizontal="center" vertical="center"/>
      <protection/>
    </xf>
    <xf numFmtId="180" fontId="94" fillId="6" borderId="138" xfId="0" applyNumberFormat="1" applyFont="1" applyFill="1" applyBorder="1" applyAlignment="1" applyProtection="1">
      <alignment horizontal="center" vertical="center"/>
      <protection/>
    </xf>
    <xf numFmtId="0" fontId="94" fillId="0" borderId="72" xfId="0" applyFont="1" applyBorder="1" applyAlignment="1" applyProtection="1">
      <alignment horizontal="center"/>
      <protection/>
    </xf>
    <xf numFmtId="0" fontId="94" fillId="0" borderId="141" xfId="0" applyFont="1" applyBorder="1" applyAlignment="1" applyProtection="1">
      <alignment horizontal="center"/>
      <protection/>
    </xf>
    <xf numFmtId="166" fontId="94" fillId="6" borderId="142" xfId="0" applyNumberFormat="1" applyFont="1" applyFill="1" applyBorder="1" applyAlignment="1" applyProtection="1">
      <alignment horizontal="center" vertical="center"/>
      <protection/>
    </xf>
    <xf numFmtId="0" fontId="94" fillId="6" borderId="143" xfId="0" applyFont="1" applyFill="1" applyBorder="1" applyAlignment="1" applyProtection="1">
      <alignment horizontal="center" vertical="center"/>
      <protection/>
    </xf>
    <xf numFmtId="166" fontId="94" fillId="6" borderId="144" xfId="0" applyNumberFormat="1" applyFont="1" applyFill="1" applyBorder="1" applyAlignment="1" applyProtection="1">
      <alignment horizontal="center" vertical="center"/>
      <protection/>
    </xf>
    <xf numFmtId="0" fontId="94" fillId="6" borderId="145" xfId="0" applyFont="1" applyFill="1" applyBorder="1" applyAlignment="1" applyProtection="1">
      <alignment horizontal="center" vertical="center"/>
      <protection/>
    </xf>
    <xf numFmtId="166" fontId="94" fillId="6" borderId="146" xfId="0" applyNumberFormat="1" applyFont="1" applyFill="1" applyBorder="1" applyAlignment="1" applyProtection="1">
      <alignment horizontal="center" vertical="center"/>
      <protection/>
    </xf>
    <xf numFmtId="0" fontId="94" fillId="6" borderId="147" xfId="0" applyFont="1" applyFill="1" applyBorder="1" applyAlignment="1" applyProtection="1">
      <alignment horizontal="center" vertical="center"/>
      <protection/>
    </xf>
    <xf numFmtId="166" fontId="94" fillId="6" borderId="148" xfId="0" applyNumberFormat="1" applyFont="1" applyFill="1" applyBorder="1" applyAlignment="1" applyProtection="1">
      <alignment horizontal="center" vertical="center"/>
      <protection/>
    </xf>
    <xf numFmtId="0" fontId="94" fillId="6" borderId="149" xfId="0" applyFont="1" applyFill="1" applyBorder="1" applyAlignment="1" applyProtection="1">
      <alignment horizontal="center" vertical="center"/>
      <protection/>
    </xf>
    <xf numFmtId="166" fontId="94" fillId="6" borderId="150" xfId="0" applyNumberFormat="1" applyFont="1" applyFill="1" applyBorder="1" applyAlignment="1" applyProtection="1">
      <alignment horizontal="center" vertical="center"/>
      <protection/>
    </xf>
    <xf numFmtId="0" fontId="94" fillId="6" borderId="151" xfId="0" applyFont="1" applyFill="1" applyBorder="1" applyAlignment="1" applyProtection="1">
      <alignment horizontal="center" vertical="center"/>
      <protection/>
    </xf>
    <xf numFmtId="0" fontId="56" fillId="0" borderId="0" xfId="0" applyFont="1" applyAlignment="1" applyProtection="1">
      <alignment horizontal="center" wrapText="1"/>
      <protection/>
    </xf>
    <xf numFmtId="0" fontId="0" fillId="0" borderId="0" xfId="0" applyAlignment="1" applyProtection="1">
      <alignment horizontal="center"/>
      <protection/>
    </xf>
    <xf numFmtId="0" fontId="56" fillId="33" borderId="0" xfId="0" applyFont="1" applyFill="1" applyAlignment="1" applyProtection="1">
      <alignment horizontal="center" wrapText="1"/>
      <protection/>
    </xf>
    <xf numFmtId="0" fontId="4" fillId="6" borderId="152" xfId="0" applyFont="1" applyFill="1" applyBorder="1" applyAlignment="1">
      <alignment/>
    </xf>
    <xf numFmtId="0" fontId="4" fillId="6" borderId="153" xfId="0" applyFont="1" applyFill="1" applyBorder="1" applyAlignment="1">
      <alignment wrapText="1"/>
    </xf>
    <xf numFmtId="0" fontId="47" fillId="5" borderId="154" xfId="0" applyFont="1" applyFill="1" applyBorder="1" applyAlignment="1" applyProtection="1">
      <alignment horizontal="center" vertical="center" wrapText="1"/>
      <protection/>
    </xf>
    <xf numFmtId="0" fontId="98" fillId="6" borderId="155" xfId="0" applyFont="1" applyFill="1" applyBorder="1" applyAlignment="1" applyProtection="1">
      <alignment horizontal="left" vertical="center" wrapText="1" indent="1"/>
      <protection/>
    </xf>
    <xf numFmtId="0" fontId="47" fillId="6" borderId="154" xfId="0" applyFont="1" applyFill="1" applyBorder="1" applyAlignment="1" applyProtection="1">
      <alignment horizontal="left" vertical="center" wrapText="1" indent="1"/>
      <protection/>
    </xf>
    <xf numFmtId="1" fontId="48" fillId="0" borderId="156" xfId="0" applyNumberFormat="1" applyFont="1" applyBorder="1" applyAlignment="1" applyProtection="1">
      <alignment horizontal="right" wrapText="1" indent="1"/>
      <protection/>
    </xf>
    <xf numFmtId="1" fontId="48" fillId="0" borderId="157" xfId="0" applyNumberFormat="1" applyFont="1" applyBorder="1" applyAlignment="1" applyProtection="1">
      <alignment horizontal="right" wrapText="1" indent="1"/>
      <protection/>
    </xf>
    <xf numFmtId="2" fontId="48" fillId="0" borderId="157" xfId="0" applyNumberFormat="1" applyFont="1" applyBorder="1" applyAlignment="1" applyProtection="1">
      <alignment horizontal="right" wrapText="1" indent="1"/>
      <protection/>
    </xf>
    <xf numFmtId="171" fontId="48" fillId="0" borderId="157" xfId="0" applyNumberFormat="1" applyFont="1" applyBorder="1" applyAlignment="1" applyProtection="1">
      <alignment horizontal="right" wrapText="1" indent="1"/>
      <protection/>
    </xf>
    <xf numFmtId="3" fontId="100" fillId="0" borderId="157" xfId="0" applyNumberFormat="1" applyFont="1" applyBorder="1" applyAlignment="1" applyProtection="1">
      <alignment horizontal="right" wrapText="1" indent="1"/>
      <protection/>
    </xf>
    <xf numFmtId="1" fontId="100" fillId="0" borderId="157" xfId="0" applyNumberFormat="1" applyFont="1" applyBorder="1" applyAlignment="1" applyProtection="1">
      <alignment horizontal="right" wrapText="1" indent="1"/>
      <protection/>
    </xf>
    <xf numFmtId="177" fontId="100" fillId="0" borderId="157" xfId="0" applyNumberFormat="1" applyFont="1" applyBorder="1" applyAlignment="1" applyProtection="1">
      <alignment horizontal="right" wrapText="1" indent="1"/>
      <protection/>
    </xf>
    <xf numFmtId="1" fontId="48" fillId="0" borderId="157" xfId="0" applyNumberFormat="1" applyFont="1" applyFill="1" applyBorder="1" applyAlignment="1" applyProtection="1">
      <alignment horizontal="right" wrapText="1" indent="1"/>
      <protection/>
    </xf>
    <xf numFmtId="0" fontId="89" fillId="37" borderId="158" xfId="0" applyFont="1" applyFill="1" applyBorder="1" applyAlignment="1" applyProtection="1">
      <alignment horizontal="centerContinuous" wrapText="1"/>
      <protection/>
    </xf>
    <xf numFmtId="171" fontId="48" fillId="0" borderId="159" xfId="0" applyNumberFormat="1" applyFont="1" applyFill="1" applyBorder="1" applyAlignment="1" applyProtection="1">
      <alignment horizontal="right" wrapText="1" indent="1"/>
      <protection/>
    </xf>
    <xf numFmtId="1" fontId="48" fillId="9" borderId="160" xfId="0" applyNumberFormat="1" applyFont="1" applyFill="1" applyBorder="1" applyAlignment="1" applyProtection="1">
      <alignment horizontal="right" wrapText="1" indent="1"/>
      <protection/>
    </xf>
    <xf numFmtId="171" fontId="48" fillId="0" borderId="160" xfId="0" applyNumberFormat="1" applyFont="1" applyFill="1" applyBorder="1" applyAlignment="1" applyProtection="1">
      <alignment horizontal="right" wrapText="1" indent="1"/>
      <protection/>
    </xf>
    <xf numFmtId="1" fontId="48" fillId="0" borderId="160" xfId="0" applyNumberFormat="1" applyFont="1" applyFill="1" applyBorder="1" applyAlignment="1" applyProtection="1">
      <alignment horizontal="right" wrapText="1" indent="1"/>
      <protection/>
    </xf>
    <xf numFmtId="1" fontId="48" fillId="0" borderId="161" xfId="0" applyNumberFormat="1" applyFont="1" applyFill="1" applyBorder="1" applyAlignment="1" applyProtection="1">
      <alignment horizontal="right" wrapText="1" indent="1"/>
      <protection/>
    </xf>
    <xf numFmtId="1" fontId="48" fillId="9" borderId="159" xfId="0" applyNumberFormat="1" applyFont="1" applyFill="1" applyBorder="1" applyAlignment="1" applyProtection="1">
      <alignment horizontal="right" wrapText="1" indent="1"/>
      <protection/>
    </xf>
    <xf numFmtId="1" fontId="48" fillId="9" borderId="161" xfId="0" applyNumberFormat="1" applyFont="1" applyFill="1" applyBorder="1" applyAlignment="1" applyProtection="1">
      <alignment horizontal="right" wrapText="1" indent="1"/>
      <protection/>
    </xf>
    <xf numFmtId="0" fontId="6" fillId="37" borderId="162" xfId="0" applyFont="1" applyFill="1" applyBorder="1" applyAlignment="1" applyProtection="1">
      <alignment horizontal="center" vertical="center" wrapText="1"/>
      <protection/>
    </xf>
    <xf numFmtId="171" fontId="100" fillId="0" borderId="159" xfId="0" applyNumberFormat="1" applyFont="1" applyFill="1" applyBorder="1" applyAlignment="1" applyProtection="1">
      <alignment horizontal="right" wrapText="1" indent="1"/>
      <protection/>
    </xf>
    <xf numFmtId="2" fontId="48" fillId="0" borderId="160" xfId="0" applyNumberFormat="1" applyFont="1" applyFill="1" applyBorder="1" applyAlignment="1" applyProtection="1">
      <alignment horizontal="right" wrapText="1" indent="1"/>
      <protection/>
    </xf>
    <xf numFmtId="1" fontId="48" fillId="9" borderId="163" xfId="0" applyNumberFormat="1" applyFont="1" applyFill="1" applyBorder="1" applyAlignment="1" applyProtection="1">
      <alignment horizontal="right" wrapText="1" indent="1"/>
      <protection/>
    </xf>
    <xf numFmtId="1" fontId="48" fillId="0" borderId="164" xfId="0" applyNumberFormat="1" applyFont="1" applyFill="1" applyBorder="1" applyAlignment="1" applyProtection="1">
      <alignment horizontal="right" wrapText="1" indent="1"/>
      <protection/>
    </xf>
    <xf numFmtId="0" fontId="91" fillId="6" borderId="165" xfId="0" applyFont="1" applyFill="1" applyBorder="1" applyAlignment="1">
      <alignment/>
    </xf>
    <xf numFmtId="0" fontId="91" fillId="6" borderId="166" xfId="0" applyFont="1" applyFill="1" applyBorder="1" applyAlignment="1">
      <alignment/>
    </xf>
    <xf numFmtId="0" fontId="91" fillId="6" borderId="167" xfId="0" applyFont="1" applyFill="1" applyBorder="1" applyAlignment="1">
      <alignment/>
    </xf>
    <xf numFmtId="0" fontId="91" fillId="6" borderId="168" xfId="0" applyFont="1" applyFill="1" applyBorder="1" applyAlignment="1">
      <alignment/>
    </xf>
    <xf numFmtId="171" fontId="48" fillId="0" borderId="169" xfId="0" applyNumberFormat="1" applyFont="1" applyBorder="1" applyAlignment="1" applyProtection="1">
      <alignment horizontal="right" wrapText="1" indent="1"/>
      <protection/>
    </xf>
    <xf numFmtId="178" fontId="48" fillId="0" borderId="170" xfId="49" applyNumberFormat="1" applyFont="1" applyFill="1" applyBorder="1" applyAlignment="1" applyProtection="1">
      <alignment horizontal="right" wrapText="1" indent="1"/>
      <protection/>
    </xf>
    <xf numFmtId="1" fontId="48" fillId="39" borderId="171" xfId="0" applyNumberFormat="1" applyFont="1" applyFill="1" applyBorder="1" applyAlignment="1" applyProtection="1">
      <alignment horizontal="right" wrapText="1" indent="1"/>
      <protection/>
    </xf>
    <xf numFmtId="3" fontId="48" fillId="0" borderId="172" xfId="49" applyNumberFormat="1" applyFont="1" applyFill="1" applyBorder="1" applyAlignment="1" applyProtection="1">
      <alignment horizontal="right" wrapText="1" indent="1"/>
      <protection/>
    </xf>
    <xf numFmtId="1" fontId="48" fillId="9" borderId="169" xfId="0" applyNumberFormat="1" applyFont="1" applyFill="1" applyBorder="1" applyAlignment="1" applyProtection="1">
      <alignment horizontal="right" wrapText="1" indent="1"/>
      <protection/>
    </xf>
    <xf numFmtId="1" fontId="48" fillId="9" borderId="170" xfId="49" applyNumberFormat="1" applyFont="1" applyFill="1" applyBorder="1" applyAlignment="1" applyProtection="1">
      <alignment horizontal="right" wrapText="1" indent="1"/>
      <protection/>
    </xf>
    <xf numFmtId="1" fontId="48" fillId="39" borderId="169" xfId="0" applyNumberFormat="1" applyFont="1" applyFill="1" applyBorder="1" applyAlignment="1" applyProtection="1">
      <alignment horizontal="right" wrapText="1" indent="1"/>
      <protection/>
    </xf>
    <xf numFmtId="3" fontId="48" fillId="0" borderId="170" xfId="49" applyNumberFormat="1" applyFont="1" applyFill="1" applyBorder="1" applyAlignment="1" applyProtection="1">
      <alignment horizontal="right" wrapText="1" indent="1"/>
      <protection/>
    </xf>
    <xf numFmtId="171" fontId="48" fillId="0" borderId="169" xfId="0" applyNumberFormat="1" applyFont="1" applyFill="1" applyBorder="1" applyAlignment="1" applyProtection="1">
      <alignment horizontal="right" wrapText="1" indent="1"/>
      <protection/>
    </xf>
    <xf numFmtId="1" fontId="48" fillId="0" borderId="169" xfId="0" applyNumberFormat="1" applyFont="1" applyBorder="1" applyAlignment="1" applyProtection="1">
      <alignment horizontal="right" wrapText="1" indent="1"/>
      <protection/>
    </xf>
    <xf numFmtId="1" fontId="48" fillId="0" borderId="173" xfId="0" applyNumberFormat="1" applyFont="1" applyBorder="1" applyAlignment="1" applyProtection="1">
      <alignment horizontal="right" wrapText="1" indent="1"/>
      <protection/>
    </xf>
    <xf numFmtId="3" fontId="48" fillId="0" borderId="174" xfId="49" applyNumberFormat="1" applyFont="1" applyFill="1" applyBorder="1" applyAlignment="1" applyProtection="1">
      <alignment horizontal="right" wrapText="1" indent="1"/>
      <protection/>
    </xf>
    <xf numFmtId="1" fontId="48" fillId="39" borderId="175" xfId="0" applyNumberFormat="1" applyFont="1" applyFill="1" applyBorder="1" applyAlignment="1" applyProtection="1">
      <alignment horizontal="right" wrapText="1" indent="1"/>
      <protection/>
    </xf>
    <xf numFmtId="178" fontId="100" fillId="0" borderId="176" xfId="49" applyNumberFormat="1" applyFont="1" applyFill="1" applyBorder="1" applyAlignment="1" applyProtection="1">
      <alignment horizontal="right" wrapText="1" indent="1"/>
      <protection/>
    </xf>
    <xf numFmtId="0" fontId="13" fillId="33" borderId="177" xfId="0" applyFont="1" applyFill="1" applyBorder="1" applyAlignment="1">
      <alignment/>
    </xf>
    <xf numFmtId="0" fontId="13" fillId="33" borderId="178" xfId="0" applyFont="1" applyFill="1" applyBorder="1" applyAlignment="1">
      <alignment/>
    </xf>
    <xf numFmtId="0" fontId="13" fillId="33" borderId="179" xfId="0" applyFont="1" applyFill="1" applyBorder="1" applyAlignment="1">
      <alignment/>
    </xf>
    <xf numFmtId="0" fontId="0" fillId="0" borderId="180" xfId="0" applyBorder="1" applyAlignment="1">
      <alignment/>
    </xf>
    <xf numFmtId="0" fontId="0" fillId="0" borderId="181" xfId="0" applyBorder="1" applyAlignment="1">
      <alignment/>
    </xf>
    <xf numFmtId="0" fontId="102" fillId="6" borderId="182" xfId="0" applyFont="1" applyFill="1" applyBorder="1" applyAlignment="1" applyProtection="1">
      <alignment vertical="top" wrapText="1"/>
      <protection/>
    </xf>
    <xf numFmtId="0" fontId="102" fillId="6" borderId="183" xfId="0" applyFont="1" applyFill="1" applyBorder="1" applyAlignment="1" applyProtection="1">
      <alignment vertical="top" wrapText="1"/>
      <protection/>
    </xf>
    <xf numFmtId="0" fontId="102" fillId="6" borderId="0" xfId="0" applyFont="1" applyFill="1" applyBorder="1" applyAlignment="1" applyProtection="1">
      <alignment wrapText="1"/>
      <protection/>
    </xf>
    <xf numFmtId="0" fontId="102" fillId="6" borderId="184" xfId="0" applyFont="1" applyFill="1" applyBorder="1" applyAlignment="1" applyProtection="1">
      <alignment wrapText="1"/>
      <protection/>
    </xf>
    <xf numFmtId="0" fontId="98" fillId="6" borderId="0" xfId="0" applyFont="1" applyFill="1" applyBorder="1" applyAlignment="1" applyProtection="1">
      <alignment wrapText="1"/>
      <protection/>
    </xf>
    <xf numFmtId="0" fontId="98" fillId="6" borderId="184" xfId="0" applyFont="1" applyFill="1" applyBorder="1" applyAlignment="1" applyProtection="1">
      <alignment wrapText="1"/>
      <protection/>
    </xf>
    <xf numFmtId="0" fontId="98" fillId="6" borderId="185" xfId="0" applyFont="1" applyFill="1" applyBorder="1" applyAlignment="1" applyProtection="1">
      <alignment wrapText="1"/>
      <protection/>
    </xf>
    <xf numFmtId="0" fontId="98" fillId="6" borderId="186" xfId="0" applyFont="1" applyFill="1" applyBorder="1" applyAlignment="1" applyProtection="1">
      <alignment wrapText="1"/>
      <protection/>
    </xf>
    <xf numFmtId="0" fontId="102" fillId="0" borderId="0" xfId="0" applyFont="1" applyFill="1" applyBorder="1" applyAlignment="1" applyProtection="1">
      <alignment wrapText="1"/>
      <protection/>
    </xf>
    <xf numFmtId="0" fontId="98" fillId="0" borderId="0" xfId="0" applyFont="1" applyFill="1" applyBorder="1" applyAlignment="1" applyProtection="1">
      <alignment wrapText="1"/>
      <protection/>
    </xf>
    <xf numFmtId="0" fontId="102" fillId="0" borderId="187" xfId="0" applyFont="1" applyFill="1" applyBorder="1" applyAlignment="1" applyProtection="1">
      <alignment vertical="top" wrapText="1"/>
      <protection/>
    </xf>
    <xf numFmtId="0" fontId="102" fillId="0" borderId="0" xfId="0" applyFont="1" applyFill="1" applyBorder="1" applyAlignment="1" applyProtection="1">
      <alignment vertical="top" wrapText="1"/>
      <protection/>
    </xf>
    <xf numFmtId="0" fontId="102" fillId="0" borderId="187" xfId="0" applyFont="1" applyFill="1" applyBorder="1" applyAlignment="1" applyProtection="1">
      <alignment wrapText="1"/>
      <protection/>
    </xf>
    <xf numFmtId="0" fontId="98" fillId="0" borderId="187" xfId="0" applyFont="1" applyFill="1" applyBorder="1" applyAlignment="1" applyProtection="1">
      <alignment wrapText="1"/>
      <protection/>
    </xf>
    <xf numFmtId="0" fontId="35" fillId="0" borderId="177" xfId="0" applyFont="1" applyBorder="1" applyAlignment="1">
      <alignment horizontal="left"/>
    </xf>
    <xf numFmtId="0" fontId="13" fillId="0" borderId="178" xfId="0" applyFont="1" applyBorder="1" applyAlignment="1">
      <alignment horizontal="left"/>
    </xf>
    <xf numFmtId="0" fontId="13" fillId="0" borderId="179" xfId="0" applyFont="1" applyBorder="1" applyAlignment="1">
      <alignment/>
    </xf>
    <xf numFmtId="0" fontId="13" fillId="0" borderId="180" xfId="0" applyFont="1" applyBorder="1" applyAlignment="1">
      <alignment horizontal="left"/>
    </xf>
    <xf numFmtId="0" fontId="13" fillId="0" borderId="188" xfId="0" applyFont="1" applyBorder="1" applyAlignment="1">
      <alignment horizontal="left"/>
    </xf>
    <xf numFmtId="0" fontId="15" fillId="0" borderId="189" xfId="0" applyFont="1" applyBorder="1" applyAlignment="1">
      <alignment/>
    </xf>
    <xf numFmtId="0" fontId="0" fillId="0" borderId="190" xfId="0" applyBorder="1" applyAlignment="1">
      <alignment/>
    </xf>
    <xf numFmtId="0" fontId="0" fillId="0" borderId="191" xfId="0" applyBorder="1" applyAlignment="1">
      <alignment/>
    </xf>
    <xf numFmtId="0" fontId="16" fillId="0" borderId="192" xfId="0" applyFont="1" applyBorder="1" applyAlignment="1">
      <alignment/>
    </xf>
    <xf numFmtId="0" fontId="0" fillId="0" borderId="193" xfId="0" applyBorder="1" applyAlignment="1">
      <alignment/>
    </xf>
    <xf numFmtId="0" fontId="0" fillId="0" borderId="192" xfId="0" applyBorder="1" applyAlignment="1">
      <alignment/>
    </xf>
    <xf numFmtId="0" fontId="70" fillId="0" borderId="192" xfId="0" applyFont="1" applyBorder="1" applyAlignment="1">
      <alignment horizontal="right"/>
    </xf>
    <xf numFmtId="0" fontId="70" fillId="0" borderId="0" xfId="0" applyFont="1" applyAlignment="1">
      <alignment horizontal="right"/>
    </xf>
    <xf numFmtId="0" fontId="0" fillId="0" borderId="0" xfId="0" applyAlignment="1">
      <alignment horizontal="right"/>
    </xf>
    <xf numFmtId="0" fontId="0" fillId="0" borderId="194" xfId="0" applyBorder="1" applyAlignment="1">
      <alignment/>
    </xf>
    <xf numFmtId="0" fontId="16" fillId="0" borderId="195" xfId="0" applyFont="1" applyBorder="1" applyAlignment="1">
      <alignment vertical="top" wrapText="1"/>
    </xf>
    <xf numFmtId="0" fontId="16" fillId="0" borderId="196" xfId="0" applyFont="1" applyBorder="1" applyAlignment="1">
      <alignment vertical="top" wrapText="1"/>
    </xf>
    <xf numFmtId="2" fontId="109" fillId="0" borderId="34" xfId="0" applyNumberFormat="1" applyFont="1" applyBorder="1" applyAlignment="1" applyProtection="1">
      <alignment horizontal="right" wrapText="1" indent="1"/>
      <protection/>
    </xf>
    <xf numFmtId="172" fontId="109" fillId="0" borderId="34" xfId="0" applyNumberFormat="1" applyFont="1" applyBorder="1" applyAlignment="1" applyProtection="1">
      <alignment horizontal="right" wrapText="1" indent="1"/>
      <protection/>
    </xf>
    <xf numFmtId="173" fontId="109" fillId="0" borderId="34" xfId="0" applyNumberFormat="1" applyFont="1" applyBorder="1" applyAlignment="1" applyProtection="1">
      <alignment horizontal="right" wrapText="1" indent="1"/>
      <protection/>
    </xf>
    <xf numFmtId="174" fontId="109" fillId="0" borderId="34" xfId="0" applyNumberFormat="1" applyFont="1" applyBorder="1" applyAlignment="1" applyProtection="1">
      <alignment horizontal="right" wrapText="1" indent="1"/>
      <protection/>
    </xf>
    <xf numFmtId="171" fontId="109" fillId="0" borderId="34" xfId="0" applyNumberFormat="1" applyFont="1" applyBorder="1" applyAlignment="1" applyProtection="1">
      <alignment horizontal="right" wrapText="1" indent="1"/>
      <protection/>
    </xf>
    <xf numFmtId="169" fontId="109" fillId="0" borderId="34" xfId="0" applyNumberFormat="1" applyFont="1" applyBorder="1" applyAlignment="1" applyProtection="1">
      <alignment horizontal="right" wrapText="1" indent="1"/>
      <protection/>
    </xf>
    <xf numFmtId="3" fontId="109" fillId="0" borderId="36" xfId="0" applyNumberFormat="1" applyFont="1" applyBorder="1" applyAlignment="1" applyProtection="1">
      <alignment horizontal="right" wrapText="1" indent="1"/>
      <protection/>
    </xf>
    <xf numFmtId="177" fontId="109" fillId="0" borderId="36" xfId="0" applyNumberFormat="1" applyFont="1" applyBorder="1" applyAlignment="1" applyProtection="1">
      <alignment horizontal="right" wrapText="1" indent="1"/>
      <protection/>
    </xf>
    <xf numFmtId="0" fontId="39" fillId="34" borderId="197" xfId="0" applyFont="1" applyFill="1" applyBorder="1" applyAlignment="1">
      <alignment horizontal="left" vertical="center"/>
    </xf>
    <xf numFmtId="0" fontId="39" fillId="34" borderId="59" xfId="0" applyFont="1" applyFill="1" applyBorder="1" applyAlignment="1">
      <alignment horizontal="left" vertical="center"/>
    </xf>
    <xf numFmtId="4" fontId="50" fillId="6" borderId="59" xfId="0" applyNumberFormat="1" applyFont="1" applyFill="1" applyBorder="1" applyAlignment="1" applyProtection="1">
      <alignment horizontal="center" vertical="center"/>
      <protection locked="0"/>
    </xf>
    <xf numFmtId="3" fontId="50" fillId="6" borderId="59" xfId="0" applyNumberFormat="1"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87" fillId="36" borderId="198" xfId="0" applyFont="1" applyFill="1" applyBorder="1" applyAlignment="1">
      <alignment horizontal="left" vertical="center" indent="1"/>
    </xf>
    <xf numFmtId="0" fontId="87" fillId="36" borderId="58" xfId="0" applyFont="1" applyFill="1" applyBorder="1" applyAlignment="1">
      <alignment horizontal="left" vertical="center" indent="1"/>
    </xf>
    <xf numFmtId="0" fontId="39" fillId="34" borderId="55"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12" xfId="0" applyFont="1" applyFill="1" applyBorder="1" applyAlignment="1">
      <alignment horizontal="center" vertical="center"/>
    </xf>
    <xf numFmtId="0" fontId="50" fillId="6" borderId="59" xfId="0" applyFont="1" applyFill="1" applyBorder="1" applyAlignment="1" applyProtection="1">
      <alignment horizontal="left" vertical="center"/>
      <protection locked="0"/>
    </xf>
    <xf numFmtId="0" fontId="50" fillId="6" borderId="84" xfId="0" applyFont="1" applyFill="1" applyBorder="1" applyAlignment="1" applyProtection="1">
      <alignment horizontal="left" vertical="center"/>
      <protection locked="0"/>
    </xf>
    <xf numFmtId="0" fontId="50" fillId="6" borderId="59" xfId="0" applyFont="1" applyFill="1" applyBorder="1" applyAlignment="1" applyProtection="1">
      <alignment horizontal="center" vertical="center"/>
      <protection locked="0"/>
    </xf>
    <xf numFmtId="0" fontId="50" fillId="6" borderId="84" xfId="0" applyFont="1" applyFill="1" applyBorder="1" applyAlignment="1" applyProtection="1">
      <alignment horizontal="center" vertical="center"/>
      <protection locked="0"/>
    </xf>
    <xf numFmtId="1" fontId="50" fillId="6" borderId="198" xfId="0" applyNumberFormat="1" applyFont="1" applyFill="1" applyBorder="1" applyAlignment="1" applyProtection="1">
      <alignment horizontal="center" vertical="center"/>
      <protection locked="0"/>
    </xf>
    <xf numFmtId="1" fontId="50" fillId="6" borderId="58" xfId="0" applyNumberFormat="1" applyFont="1" applyFill="1" applyBorder="1" applyAlignment="1" applyProtection="1">
      <alignment horizontal="center" vertical="center"/>
      <protection locked="0"/>
    </xf>
    <xf numFmtId="0" fontId="50" fillId="6" borderId="198" xfId="0" applyFont="1" applyFill="1" applyBorder="1" applyAlignment="1" applyProtection="1">
      <alignment vertical="center"/>
      <protection locked="0"/>
    </xf>
    <xf numFmtId="0" fontId="50" fillId="6" borderId="199" xfId="0" applyFont="1" applyFill="1" applyBorder="1" applyAlignment="1" applyProtection="1">
      <alignment vertical="center"/>
      <protection locked="0"/>
    </xf>
    <xf numFmtId="0" fontId="50" fillId="6" borderId="121" xfId="0" applyFont="1" applyFill="1" applyBorder="1" applyAlignment="1" applyProtection="1">
      <alignment vertical="center"/>
      <protection locked="0"/>
    </xf>
    <xf numFmtId="3" fontId="50" fillId="6" borderId="59" xfId="0" applyNumberFormat="1" applyFont="1" applyFill="1" applyBorder="1" applyAlignment="1" applyProtection="1">
      <alignment horizontal="left" vertical="center"/>
      <protection locked="0"/>
    </xf>
    <xf numFmtId="3" fontId="50" fillId="6" borderId="198" xfId="0" applyNumberFormat="1" applyFont="1" applyFill="1" applyBorder="1" applyAlignment="1" applyProtection="1">
      <alignment horizontal="center" vertical="center"/>
      <protection locked="0"/>
    </xf>
    <xf numFmtId="3" fontId="50" fillId="6" borderId="58" xfId="0" applyNumberFormat="1" applyFont="1" applyFill="1" applyBorder="1" applyAlignment="1" applyProtection="1">
      <alignment horizontal="center" vertical="center"/>
      <protection locked="0"/>
    </xf>
    <xf numFmtId="0" fontId="4" fillId="33" borderId="0" xfId="0" applyFont="1" applyFill="1" applyAlignment="1">
      <alignment horizontal="center" vertical="center" wrapText="1"/>
    </xf>
    <xf numFmtId="4" fontId="50" fillId="6" borderId="59" xfId="0" applyNumberFormat="1" applyFont="1" applyFill="1" applyBorder="1" applyAlignment="1" applyProtection="1">
      <alignment horizontal="left" vertical="center"/>
      <protection locked="0"/>
    </xf>
    <xf numFmtId="0" fontId="51" fillId="33" borderId="0" xfId="0" applyFont="1" applyFill="1" applyAlignment="1">
      <alignment horizontal="center" vertical="center"/>
    </xf>
    <xf numFmtId="0" fontId="39" fillId="34" borderId="200" xfId="0" applyFont="1" applyFill="1" applyBorder="1" applyAlignment="1">
      <alignment horizontal="left" vertical="center"/>
    </xf>
    <xf numFmtId="0" fontId="39" fillId="34" borderId="201" xfId="0" applyFont="1" applyFill="1" applyBorder="1" applyAlignment="1">
      <alignment horizontal="left" vertical="center"/>
    </xf>
    <xf numFmtId="49" fontId="49" fillId="6" borderId="202" xfId="0" applyNumberFormat="1" applyFont="1" applyFill="1" applyBorder="1" applyAlignment="1" applyProtection="1">
      <alignment horizontal="left" vertical="center" wrapText="1"/>
      <protection locked="0"/>
    </xf>
    <xf numFmtId="49" fontId="49" fillId="6" borderId="203" xfId="0" applyNumberFormat="1" applyFont="1" applyFill="1" applyBorder="1" applyAlignment="1" applyProtection="1">
      <alignment horizontal="left" vertical="center" wrapText="1"/>
      <protection locked="0"/>
    </xf>
    <xf numFmtId="49" fontId="49" fillId="6" borderId="69" xfId="0" applyNumberFormat="1" applyFont="1" applyFill="1" applyBorder="1" applyAlignment="1" applyProtection="1">
      <alignment horizontal="left" vertical="center" wrapText="1"/>
      <protection locked="0"/>
    </xf>
    <xf numFmtId="0" fontId="39" fillId="34" borderId="202" xfId="0" applyFont="1" applyFill="1" applyBorder="1" applyAlignment="1">
      <alignment horizontal="left" vertical="center"/>
    </xf>
    <xf numFmtId="0" fontId="49" fillId="6" borderId="17" xfId="0" applyFont="1" applyFill="1" applyBorder="1" applyAlignment="1" applyProtection="1">
      <alignment horizontal="center" vertical="center"/>
      <protection locked="0"/>
    </xf>
    <xf numFmtId="0" fontId="49" fillId="6" borderId="203" xfId="0" applyFont="1" applyFill="1" applyBorder="1" applyAlignment="1" applyProtection="1">
      <alignment horizontal="center" vertical="center"/>
      <protection locked="0"/>
    </xf>
    <xf numFmtId="0" fontId="49" fillId="6" borderId="69" xfId="0" applyFont="1" applyFill="1" applyBorder="1" applyAlignment="1" applyProtection="1">
      <alignment horizontal="center" vertical="center"/>
      <protection locked="0"/>
    </xf>
    <xf numFmtId="0" fontId="50" fillId="6" borderId="59" xfId="0" applyFont="1" applyFill="1" applyBorder="1" applyAlignment="1" applyProtection="1">
      <alignment vertical="center"/>
      <protection locked="0"/>
    </xf>
    <xf numFmtId="0" fontId="50" fillId="6" borderId="84" xfId="0" applyFont="1" applyFill="1" applyBorder="1" applyAlignment="1" applyProtection="1">
      <alignment vertical="center"/>
      <protection locked="0"/>
    </xf>
    <xf numFmtId="3" fontId="49" fillId="6" borderId="17" xfId="0" applyNumberFormat="1" applyFont="1" applyFill="1" applyBorder="1" applyAlignment="1" applyProtection="1">
      <alignment horizontal="center" vertical="center"/>
      <protection locked="0"/>
    </xf>
    <xf numFmtId="3" fontId="49" fillId="6" borderId="203" xfId="0" applyNumberFormat="1" applyFont="1" applyFill="1" applyBorder="1" applyAlignment="1" applyProtection="1">
      <alignment horizontal="center" vertical="center"/>
      <protection locked="0"/>
    </xf>
    <xf numFmtId="3" fontId="49" fillId="6" borderId="69" xfId="0" applyNumberFormat="1" applyFont="1" applyFill="1" applyBorder="1" applyAlignment="1" applyProtection="1">
      <alignment horizontal="center" vertical="center"/>
      <protection locked="0"/>
    </xf>
    <xf numFmtId="0" fontId="13" fillId="0" borderId="180" xfId="0" applyFont="1" applyBorder="1" applyAlignment="1">
      <alignment horizontal="left" vertical="top" wrapText="1"/>
    </xf>
    <xf numFmtId="0" fontId="13" fillId="0" borderId="0" xfId="0" applyFont="1" applyAlignment="1">
      <alignment horizontal="left" vertical="top" wrapText="1"/>
    </xf>
    <xf numFmtId="0" fontId="13" fillId="0" borderId="181" xfId="0" applyFont="1" applyBorder="1" applyAlignment="1">
      <alignment horizontal="left" vertical="top" wrapText="1"/>
    </xf>
    <xf numFmtId="0" fontId="13" fillId="0" borderId="188"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1" fillId="33" borderId="0" xfId="0" applyFont="1" applyFill="1" applyAlignment="1">
      <alignment horizontal="center" vertical="center" wrapText="1"/>
    </xf>
    <xf numFmtId="0" fontId="110" fillId="34" borderId="200" xfId="0" applyFont="1" applyFill="1" applyBorder="1" applyAlignment="1">
      <alignment horizontal="left" vertical="center"/>
    </xf>
    <xf numFmtId="0" fontId="110" fillId="34" borderId="201" xfId="0" applyFont="1" applyFill="1" applyBorder="1" applyAlignment="1">
      <alignment horizontal="left" vertical="center"/>
    </xf>
    <xf numFmtId="2" fontId="53" fillId="6" borderId="202" xfId="0" applyNumberFormat="1" applyFont="1" applyFill="1" applyBorder="1" applyAlignment="1" applyProtection="1">
      <alignment horizontal="center" vertical="center" wrapText="1"/>
      <protection locked="0"/>
    </xf>
    <xf numFmtId="2" fontId="53" fillId="6" borderId="69" xfId="0" applyNumberFormat="1" applyFont="1" applyFill="1" applyBorder="1" applyAlignment="1" applyProtection="1">
      <alignment horizontal="center" vertical="center" wrapText="1"/>
      <protection locked="0"/>
    </xf>
    <xf numFmtId="0" fontId="102" fillId="6" borderId="206" xfId="0" applyFont="1" applyFill="1" applyBorder="1" applyAlignment="1">
      <alignment horizontal="center" vertical="center"/>
    </xf>
    <xf numFmtId="0" fontId="102" fillId="6" borderId="0" xfId="0" applyFont="1" applyFill="1" applyBorder="1" applyAlignment="1">
      <alignment horizontal="center" vertical="center"/>
    </xf>
    <xf numFmtId="0" fontId="102" fillId="6" borderId="104" xfId="0" applyFont="1" applyFill="1" applyBorder="1" applyAlignment="1">
      <alignment horizontal="center" vertical="center"/>
    </xf>
    <xf numFmtId="0" fontId="102" fillId="6" borderId="116" xfId="0" applyFont="1" applyFill="1" applyBorder="1" applyAlignment="1">
      <alignment horizontal="center" vertical="center"/>
    </xf>
    <xf numFmtId="0" fontId="102" fillId="6" borderId="117" xfId="0" applyFont="1" applyFill="1" applyBorder="1" applyAlignment="1">
      <alignment horizontal="center" vertical="center"/>
    </xf>
    <xf numFmtId="0" fontId="98" fillId="6" borderId="207" xfId="0" applyFont="1" applyFill="1" applyBorder="1" applyAlignment="1" applyProtection="1">
      <alignment horizontal="left" vertical="center" wrapText="1"/>
      <protection/>
    </xf>
    <xf numFmtId="0" fontId="98" fillId="6" borderId="0" xfId="0" applyFont="1" applyFill="1" applyBorder="1" applyAlignment="1" applyProtection="1">
      <alignment horizontal="left" vertical="center" wrapText="1"/>
      <protection/>
    </xf>
    <xf numFmtId="0" fontId="98" fillId="6" borderId="208" xfId="0" applyFont="1" applyFill="1" applyBorder="1" applyAlignment="1" applyProtection="1">
      <alignment horizontal="left" vertical="center" wrapText="1"/>
      <protection/>
    </xf>
    <xf numFmtId="0" fontId="102" fillId="6" borderId="207" xfId="0" applyFont="1" applyFill="1" applyBorder="1" applyAlignment="1" applyProtection="1">
      <alignment wrapText="1"/>
      <protection/>
    </xf>
    <xf numFmtId="0" fontId="102" fillId="6" borderId="0" xfId="0" applyFont="1" applyFill="1" applyBorder="1" applyAlignment="1" applyProtection="1">
      <alignment wrapText="1"/>
      <protection/>
    </xf>
    <xf numFmtId="0" fontId="102" fillId="6" borderId="208" xfId="0" applyFont="1" applyFill="1" applyBorder="1" applyAlignment="1" applyProtection="1">
      <alignment wrapText="1"/>
      <protection/>
    </xf>
    <xf numFmtId="0" fontId="102" fillId="6" borderId="209" xfId="0" applyFont="1" applyFill="1" applyBorder="1" applyAlignment="1" applyProtection="1">
      <alignment horizontal="left" vertical="top" wrapText="1"/>
      <protection/>
    </xf>
    <xf numFmtId="0" fontId="102" fillId="6" borderId="182" xfId="0" applyFont="1" applyFill="1" applyBorder="1" applyAlignment="1" applyProtection="1">
      <alignment horizontal="left" vertical="top" wrapText="1"/>
      <protection/>
    </xf>
    <xf numFmtId="0" fontId="102" fillId="6" borderId="210" xfId="0" applyFont="1" applyFill="1" applyBorder="1" applyAlignment="1" applyProtection="1">
      <alignment horizontal="left" vertical="top" wrapText="1"/>
      <protection/>
    </xf>
    <xf numFmtId="0" fontId="98" fillId="6" borderId="211" xfId="0" applyFont="1" applyFill="1" applyBorder="1" applyAlignment="1" applyProtection="1">
      <alignment horizontal="center" wrapText="1"/>
      <protection/>
    </xf>
    <xf numFmtId="0" fontId="98" fillId="6" borderId="185" xfId="0" applyFont="1" applyFill="1" applyBorder="1" applyAlignment="1" applyProtection="1">
      <alignment horizontal="center" wrapText="1"/>
      <protection/>
    </xf>
    <xf numFmtId="0" fontId="98" fillId="6" borderId="212" xfId="0" applyFont="1" applyFill="1" applyBorder="1" applyAlignment="1" applyProtection="1">
      <alignment horizontal="center" wrapText="1"/>
      <protection/>
    </xf>
    <xf numFmtId="0" fontId="49" fillId="33" borderId="59" xfId="0" applyFont="1" applyFill="1" applyBorder="1" applyAlignment="1">
      <alignment horizontal="left" vertical="top" indent="1"/>
    </xf>
    <xf numFmtId="0" fontId="49" fillId="33" borderId="197" xfId="0" applyFont="1" applyFill="1" applyBorder="1" applyAlignment="1">
      <alignment horizontal="left" vertical="top" indent="1"/>
    </xf>
    <xf numFmtId="0" fontId="39" fillId="34" borderId="55" xfId="0" applyFont="1" applyFill="1" applyBorder="1" applyAlignment="1">
      <alignment horizontal="right"/>
    </xf>
    <xf numFmtId="0" fontId="39" fillId="34" borderId="0" xfId="0" applyFont="1" applyFill="1" applyBorder="1" applyAlignment="1">
      <alignment horizontal="right"/>
    </xf>
    <xf numFmtId="0" fontId="39" fillId="34" borderId="213" xfId="0" applyFont="1" applyFill="1" applyBorder="1" applyAlignment="1">
      <alignment horizontal="left" indent="1"/>
    </xf>
    <xf numFmtId="0" fontId="39" fillId="34" borderId="15" xfId="0" applyFont="1" applyFill="1" applyBorder="1" applyAlignment="1">
      <alignment horizontal="left" indent="1"/>
    </xf>
    <xf numFmtId="170" fontId="49" fillId="6" borderId="214" xfId="0" applyNumberFormat="1" applyFont="1" applyFill="1" applyBorder="1" applyAlignment="1" applyProtection="1">
      <alignment horizontal="center"/>
      <protection locked="0"/>
    </xf>
    <xf numFmtId="170" fontId="49" fillId="6" borderId="215" xfId="0" applyNumberFormat="1" applyFont="1" applyFill="1" applyBorder="1" applyAlignment="1" applyProtection="1">
      <alignment horizontal="center"/>
      <protection locked="0"/>
    </xf>
    <xf numFmtId="170" fontId="49" fillId="6" borderId="216" xfId="0" applyNumberFormat="1" applyFont="1" applyFill="1" applyBorder="1" applyAlignment="1" applyProtection="1">
      <alignment horizontal="center"/>
      <protection locked="0"/>
    </xf>
    <xf numFmtId="0" fontId="49" fillId="0" borderId="59" xfId="0" applyFont="1" applyFill="1" applyBorder="1" applyAlignment="1" applyProtection="1">
      <alignment horizontal="center" vertical="top"/>
      <protection locked="0"/>
    </xf>
    <xf numFmtId="167" fontId="49" fillId="6" borderId="217" xfId="0" applyNumberFormat="1" applyFont="1" applyFill="1" applyBorder="1" applyAlignment="1" applyProtection="1">
      <alignment horizontal="center" vertical="center"/>
      <protection locked="0"/>
    </xf>
    <xf numFmtId="167" fontId="49" fillId="6" borderId="218" xfId="0" applyNumberFormat="1" applyFont="1" applyFill="1" applyBorder="1" applyAlignment="1" applyProtection="1">
      <alignment horizontal="center" vertical="center"/>
      <protection locked="0"/>
    </xf>
    <xf numFmtId="167" fontId="49" fillId="6" borderId="122" xfId="0" applyNumberFormat="1" applyFont="1" applyFill="1" applyBorder="1" applyAlignment="1" applyProtection="1">
      <alignment horizontal="center" vertical="center"/>
      <protection locked="0"/>
    </xf>
    <xf numFmtId="0" fontId="49" fillId="0" borderId="197" xfId="0" applyFont="1" applyFill="1" applyBorder="1" applyAlignment="1" applyProtection="1">
      <alignment horizontal="center" vertical="top"/>
      <protection locked="0"/>
    </xf>
    <xf numFmtId="0" fontId="49" fillId="33" borderId="83" xfId="0" applyFont="1" applyFill="1" applyBorder="1" applyAlignment="1">
      <alignment horizontal="left" vertical="top" indent="1"/>
    </xf>
    <xf numFmtId="0" fontId="39" fillId="34" borderId="15" xfId="0" applyFont="1" applyFill="1" applyBorder="1" applyAlignment="1">
      <alignment horizontal="center" vertical="center" wrapText="1"/>
    </xf>
    <xf numFmtId="0" fontId="49" fillId="33" borderId="219" xfId="0" applyFont="1" applyFill="1" applyBorder="1" applyAlignment="1">
      <alignment horizontal="left" vertical="top" indent="1"/>
    </xf>
    <xf numFmtId="0" fontId="68" fillId="33" borderId="0" xfId="0" applyFont="1" applyFill="1" applyAlignment="1">
      <alignment horizontal="center"/>
    </xf>
    <xf numFmtId="0" fontId="39" fillId="34" borderId="220" xfId="0" applyFont="1" applyFill="1" applyBorder="1" applyAlignment="1">
      <alignment horizontal="left" indent="1"/>
    </xf>
    <xf numFmtId="0" fontId="39" fillId="34" borderId="86" xfId="0" applyFont="1" applyFill="1" applyBorder="1" applyAlignment="1">
      <alignment horizontal="left" indent="1"/>
    </xf>
    <xf numFmtId="167" fontId="49" fillId="6" borderId="217" xfId="0" applyNumberFormat="1" applyFont="1" applyFill="1" applyBorder="1" applyAlignment="1" applyProtection="1">
      <alignment horizontal="center"/>
      <protection locked="0"/>
    </xf>
    <xf numFmtId="167" fontId="49" fillId="6" borderId="218" xfId="0" applyNumberFormat="1" applyFont="1" applyFill="1" applyBorder="1" applyAlignment="1" applyProtection="1">
      <alignment horizontal="center"/>
      <protection locked="0"/>
    </xf>
    <xf numFmtId="167" fontId="49" fillId="6" borderId="122" xfId="0" applyNumberFormat="1" applyFont="1" applyFill="1" applyBorder="1" applyAlignment="1" applyProtection="1">
      <alignment horizontal="center"/>
      <protection locked="0"/>
    </xf>
    <xf numFmtId="0" fontId="39" fillId="34" borderId="213" xfId="0" applyFont="1" applyFill="1" applyBorder="1" applyAlignment="1">
      <alignment horizontal="center" vertical="center" wrapText="1"/>
    </xf>
    <xf numFmtId="0" fontId="39" fillId="34" borderId="197" xfId="0" applyFont="1" applyFill="1" applyBorder="1" applyAlignment="1">
      <alignment horizontal="left" indent="1"/>
    </xf>
    <xf numFmtId="0" fontId="39" fillId="34" borderId="59" xfId="0" applyFont="1" applyFill="1" applyBorder="1" applyAlignment="1">
      <alignment horizontal="left" indent="1"/>
    </xf>
    <xf numFmtId="0" fontId="49" fillId="6" borderId="59" xfId="0" applyFont="1" applyFill="1" applyBorder="1" applyAlignment="1" applyProtection="1">
      <alignment horizontal="center"/>
      <protection locked="0"/>
    </xf>
    <xf numFmtId="0" fontId="49" fillId="6" borderId="84" xfId="0" applyFont="1" applyFill="1" applyBorder="1" applyAlignment="1" applyProtection="1">
      <alignment horizontal="center"/>
      <protection locked="0"/>
    </xf>
    <xf numFmtId="0" fontId="39" fillId="34" borderId="62" xfId="0" applyFont="1" applyFill="1" applyBorder="1" applyAlignment="1">
      <alignment horizontal="right"/>
    </xf>
    <xf numFmtId="0" fontId="39" fillId="34" borderId="13" xfId="0" applyFont="1" applyFill="1" applyBorder="1" applyAlignment="1">
      <alignment horizontal="right"/>
    </xf>
    <xf numFmtId="0" fontId="39" fillId="34" borderId="221" xfId="0" applyFont="1" applyFill="1" applyBorder="1" applyAlignment="1">
      <alignment horizontal="left" indent="1"/>
    </xf>
    <xf numFmtId="0" fontId="39" fillId="34" borderId="222" xfId="0" applyFont="1" applyFill="1" applyBorder="1" applyAlignment="1">
      <alignment horizontal="left" indent="1"/>
    </xf>
    <xf numFmtId="0" fontId="39" fillId="34" borderId="223" xfId="0" applyFont="1" applyFill="1" applyBorder="1" applyAlignment="1">
      <alignment horizontal="left" indent="1"/>
    </xf>
    <xf numFmtId="0" fontId="39" fillId="34" borderId="58" xfId="0" applyFont="1" applyFill="1" applyBorder="1" applyAlignment="1">
      <alignment horizontal="left" indent="1"/>
    </xf>
    <xf numFmtId="0" fontId="49" fillId="6" borderId="198" xfId="0" applyFont="1" applyFill="1" applyBorder="1" applyAlignment="1" applyProtection="1">
      <alignment horizontal="center"/>
      <protection locked="0"/>
    </xf>
    <xf numFmtId="0" fontId="39" fillId="34" borderId="224" xfId="0" applyFont="1" applyFill="1" applyBorder="1" applyAlignment="1">
      <alignment horizontal="left" indent="1"/>
    </xf>
    <xf numFmtId="0" fontId="39" fillId="34" borderId="225" xfId="0" applyFont="1" applyFill="1" applyBorder="1" applyAlignment="1">
      <alignment horizontal="left" indent="1"/>
    </xf>
    <xf numFmtId="0" fontId="61" fillId="34" borderId="11" xfId="0" applyFont="1" applyFill="1" applyBorder="1" applyAlignment="1">
      <alignment horizontal="left"/>
    </xf>
    <xf numFmtId="0" fontId="61" fillId="34" borderId="53" xfId="0" applyFont="1" applyFill="1" applyBorder="1" applyAlignment="1">
      <alignment horizontal="left"/>
    </xf>
    <xf numFmtId="49" fontId="50" fillId="6" borderId="203" xfId="0" applyNumberFormat="1" applyFont="1" applyFill="1" applyBorder="1" applyAlignment="1" applyProtection="1">
      <alignment horizontal="left"/>
      <protection locked="0"/>
    </xf>
    <xf numFmtId="49" fontId="50" fillId="6" borderId="69" xfId="0" applyNumberFormat="1" applyFont="1" applyFill="1" applyBorder="1" applyAlignment="1" applyProtection="1">
      <alignment horizontal="left"/>
      <protection locked="0"/>
    </xf>
    <xf numFmtId="0" fontId="39" fillId="34" borderId="226"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49" fillId="0" borderId="223" xfId="0" applyFont="1" applyBorder="1" applyAlignment="1">
      <alignment horizontal="left" indent="1"/>
    </xf>
    <xf numFmtId="0" fontId="49" fillId="0" borderId="58" xfId="0" applyFont="1" applyBorder="1" applyAlignment="1">
      <alignment horizontal="left" indent="1"/>
    </xf>
    <xf numFmtId="0" fontId="49" fillId="0" borderId="59" xfId="0" applyFont="1" applyBorder="1" applyAlignment="1">
      <alignment horizontal="left" indent="1"/>
    </xf>
    <xf numFmtId="49" fontId="50" fillId="6" borderId="203" xfId="0" applyNumberFormat="1" applyFont="1" applyFill="1" applyBorder="1" applyAlignment="1" applyProtection="1">
      <alignment horizontal="left" vertical="center" indent="1"/>
      <protection locked="0"/>
    </xf>
    <xf numFmtId="49" fontId="50" fillId="6" borderId="69" xfId="0" applyNumberFormat="1" applyFont="1" applyFill="1" applyBorder="1" applyAlignment="1" applyProtection="1">
      <alignment horizontal="left" vertical="center" indent="1"/>
      <protection locked="0"/>
    </xf>
    <xf numFmtId="167" fontId="49" fillId="6" borderId="83" xfId="0" applyNumberFormat="1" applyFont="1" applyFill="1" applyBorder="1" applyAlignment="1" applyProtection="1">
      <alignment horizontal="center"/>
      <protection locked="0"/>
    </xf>
    <xf numFmtId="167" fontId="49" fillId="6" borderId="227" xfId="0" applyNumberFormat="1" applyFont="1" applyFill="1" applyBorder="1" applyAlignment="1" applyProtection="1">
      <alignment horizontal="center"/>
      <protection locked="0"/>
    </xf>
    <xf numFmtId="167" fontId="49" fillId="6" borderId="85" xfId="0" applyNumberFormat="1" applyFont="1" applyFill="1" applyBorder="1" applyAlignment="1" applyProtection="1">
      <alignment horizontal="center"/>
      <protection locked="0"/>
    </xf>
    <xf numFmtId="0" fontId="49" fillId="0" borderId="199" xfId="0" applyFont="1" applyBorder="1" applyAlignment="1">
      <alignment horizontal="left" indent="1"/>
    </xf>
    <xf numFmtId="49" fontId="50" fillId="6" borderId="203" xfId="0" applyNumberFormat="1" applyFont="1" applyFill="1" applyBorder="1" applyAlignment="1" applyProtection="1">
      <alignment horizontal="left" indent="1"/>
      <protection locked="0"/>
    </xf>
    <xf numFmtId="49" fontId="50" fillId="6" borderId="69" xfId="0" applyNumberFormat="1" applyFont="1" applyFill="1" applyBorder="1" applyAlignment="1" applyProtection="1">
      <alignment horizontal="left" indent="1"/>
      <protection locked="0"/>
    </xf>
    <xf numFmtId="0" fontId="49" fillId="0" borderId="228" xfId="0" applyFont="1" applyBorder="1" applyAlignment="1">
      <alignment horizontal="left" indent="1"/>
    </xf>
    <xf numFmtId="0" fontId="49" fillId="0" borderId="229" xfId="0" applyFont="1" applyBorder="1" applyAlignment="1">
      <alignment horizontal="left" indent="1"/>
    </xf>
    <xf numFmtId="167" fontId="49" fillId="6" borderId="59" xfId="0" applyNumberFormat="1" applyFont="1" applyFill="1" applyBorder="1" applyAlignment="1" applyProtection="1">
      <alignment horizontal="center"/>
      <protection locked="0"/>
    </xf>
    <xf numFmtId="167" fontId="49" fillId="6" borderId="84" xfId="0" applyNumberFormat="1" applyFont="1" applyFill="1" applyBorder="1" applyAlignment="1" applyProtection="1">
      <alignment horizontal="center"/>
      <protection locked="0"/>
    </xf>
    <xf numFmtId="0" fontId="49" fillId="0" borderId="220" xfId="0" applyFont="1" applyFill="1" applyBorder="1" applyAlignment="1" applyProtection="1">
      <alignment horizontal="center" vertical="top"/>
      <protection locked="0"/>
    </xf>
    <xf numFmtId="0" fontId="49" fillId="0" borderId="86" xfId="0" applyFont="1" applyFill="1" applyBorder="1" applyAlignment="1" applyProtection="1">
      <alignment horizontal="center" vertical="top"/>
      <protection locked="0"/>
    </xf>
    <xf numFmtId="0" fontId="14" fillId="0" borderId="180" xfId="0" applyFont="1" applyBorder="1" applyAlignment="1">
      <alignment horizontal="center" vertical="center"/>
    </xf>
    <xf numFmtId="0" fontId="14" fillId="0" borderId="0" xfId="0" applyFont="1" applyAlignment="1">
      <alignment horizontal="center" vertical="center"/>
    </xf>
    <xf numFmtId="0" fontId="14" fillId="0" borderId="181" xfId="0" applyFont="1" applyBorder="1" applyAlignment="1">
      <alignment horizontal="center" vertical="center"/>
    </xf>
    <xf numFmtId="0" fontId="13" fillId="0" borderId="180" xfId="0" applyFont="1" applyBorder="1" applyAlignment="1">
      <alignment horizontal="left" vertical="center"/>
    </xf>
    <xf numFmtId="0" fontId="13" fillId="0" borderId="0" xfId="0" applyFont="1" applyAlignment="1">
      <alignment horizontal="left" vertical="center"/>
    </xf>
    <xf numFmtId="0" fontId="13" fillId="0" borderId="181" xfId="0" applyFont="1" applyBorder="1" applyAlignment="1">
      <alignment horizontal="left" vertical="center"/>
    </xf>
    <xf numFmtId="0" fontId="13" fillId="0" borderId="0" xfId="0" applyFont="1" applyAlignment="1">
      <alignment horizontal="left" vertical="top" wrapText="1"/>
    </xf>
    <xf numFmtId="0" fontId="102" fillId="6" borderId="207" xfId="0" applyFont="1" applyFill="1" applyBorder="1" applyAlignment="1" applyProtection="1">
      <alignment horizontal="left" wrapText="1"/>
      <protection/>
    </xf>
    <xf numFmtId="0" fontId="102" fillId="6" borderId="0" xfId="0" applyFont="1" applyFill="1" applyBorder="1" applyAlignment="1" applyProtection="1">
      <alignment horizontal="left" wrapText="1"/>
      <protection/>
    </xf>
    <xf numFmtId="0" fontId="102" fillId="6" borderId="184" xfId="0" applyFont="1" applyFill="1" applyBorder="1" applyAlignment="1" applyProtection="1">
      <alignment horizontal="left" wrapText="1"/>
      <protection/>
    </xf>
    <xf numFmtId="0" fontId="49" fillId="6" borderId="230" xfId="0" applyFont="1" applyFill="1" applyBorder="1" applyAlignment="1" applyProtection="1">
      <alignment horizontal="left" vertical="center" wrapText="1" indent="1"/>
      <protection/>
    </xf>
    <xf numFmtId="0" fontId="49" fillId="6" borderId="231" xfId="0" applyFont="1" applyFill="1" applyBorder="1" applyAlignment="1" applyProtection="1">
      <alignment horizontal="left" vertical="center" wrapText="1" indent="1"/>
      <protection/>
    </xf>
    <xf numFmtId="0" fontId="49" fillId="6" borderId="232" xfId="0" applyFont="1" applyFill="1" applyBorder="1" applyAlignment="1" applyProtection="1">
      <alignment horizontal="left" vertical="center" wrapText="1" indent="1"/>
      <protection/>
    </xf>
    <xf numFmtId="0" fontId="98" fillId="6" borderId="207" xfId="0" applyFont="1" applyFill="1" applyBorder="1" applyAlignment="1" applyProtection="1">
      <alignment horizontal="left" wrapText="1"/>
      <protection/>
    </xf>
    <xf numFmtId="0" fontId="98" fillId="6" borderId="0" xfId="0" applyFont="1" applyFill="1" applyBorder="1" applyAlignment="1" applyProtection="1">
      <alignment horizontal="left" wrapText="1"/>
      <protection/>
    </xf>
    <xf numFmtId="0" fontId="98" fillId="6" borderId="184" xfId="0" applyFont="1" applyFill="1" applyBorder="1" applyAlignment="1" applyProtection="1">
      <alignment horizontal="left" wrapText="1"/>
      <protection/>
    </xf>
    <xf numFmtId="0" fontId="98" fillId="6" borderId="211" xfId="0" applyFont="1" applyFill="1" applyBorder="1" applyAlignment="1" applyProtection="1">
      <alignment horizontal="left" wrapText="1"/>
      <protection/>
    </xf>
    <xf numFmtId="0" fontId="98" fillId="6" borderId="185" xfId="0" applyFont="1" applyFill="1" applyBorder="1" applyAlignment="1" applyProtection="1">
      <alignment horizontal="left" wrapText="1"/>
      <protection/>
    </xf>
    <xf numFmtId="0" fontId="98" fillId="6" borderId="186" xfId="0" applyFont="1" applyFill="1" applyBorder="1" applyAlignment="1" applyProtection="1">
      <alignment horizontal="left" wrapText="1"/>
      <protection/>
    </xf>
    <xf numFmtId="0" fontId="49" fillId="6" borderId="233" xfId="0" applyFont="1" applyFill="1" applyBorder="1" applyAlignment="1" applyProtection="1">
      <alignment horizontal="center" vertical="center" textRotation="90" wrapText="1"/>
      <protection/>
    </xf>
    <xf numFmtId="0" fontId="49" fillId="6" borderId="234" xfId="0" applyFont="1" applyFill="1" applyBorder="1" applyAlignment="1" applyProtection="1">
      <alignment horizontal="center" vertical="center" textRotation="90" wrapText="1"/>
      <protection/>
    </xf>
    <xf numFmtId="0" fontId="49" fillId="6" borderId="235" xfId="0" applyFont="1" applyFill="1" applyBorder="1" applyAlignment="1" applyProtection="1">
      <alignment horizontal="center" vertical="center" textRotation="90" wrapText="1"/>
      <protection/>
    </xf>
    <xf numFmtId="0" fontId="49" fillId="6" borderId="236" xfId="0" applyFont="1" applyFill="1" applyBorder="1" applyAlignment="1" applyProtection="1">
      <alignment horizontal="center" vertical="center" textRotation="90" wrapText="1"/>
      <protection/>
    </xf>
    <xf numFmtId="0" fontId="49" fillId="6" borderId="237" xfId="0" applyFont="1" applyFill="1" applyBorder="1" applyAlignment="1" applyProtection="1">
      <alignment horizontal="center" vertical="center" textRotation="90" wrapText="1"/>
      <protection/>
    </xf>
    <xf numFmtId="0" fontId="49" fillId="6" borderId="238" xfId="0" applyFont="1" applyFill="1" applyBorder="1" applyAlignment="1" applyProtection="1">
      <alignment horizontal="center" vertical="center" textRotation="90" wrapText="1"/>
      <protection/>
    </xf>
    <xf numFmtId="0" fontId="49" fillId="6" borderId="239" xfId="0" applyFont="1" applyFill="1" applyBorder="1" applyAlignment="1" applyProtection="1">
      <alignment horizontal="center" vertical="center" textRotation="90" wrapText="1"/>
      <protection/>
    </xf>
    <xf numFmtId="0" fontId="49" fillId="6" borderId="240" xfId="0" applyFont="1" applyFill="1" applyBorder="1" applyAlignment="1" applyProtection="1">
      <alignment horizontal="center" vertical="center" textRotation="90" wrapText="1"/>
      <protection/>
    </xf>
    <xf numFmtId="0" fontId="49" fillId="6" borderId="241" xfId="0" applyFont="1" applyFill="1" applyBorder="1" applyAlignment="1" applyProtection="1">
      <alignment horizontal="center" vertical="center" textRotation="90" wrapText="1"/>
      <protection/>
    </xf>
    <xf numFmtId="0" fontId="49" fillId="6" borderId="242" xfId="0" applyFont="1" applyFill="1" applyBorder="1" applyAlignment="1" applyProtection="1">
      <alignment horizontal="center" vertical="center" textRotation="90" wrapText="1"/>
      <protection/>
    </xf>
    <xf numFmtId="0" fontId="102" fillId="6" borderId="183" xfId="0" applyFont="1" applyFill="1" applyBorder="1" applyAlignment="1" applyProtection="1">
      <alignment horizontal="left" vertical="top" wrapText="1"/>
      <protection/>
    </xf>
    <xf numFmtId="0" fontId="16" fillId="0" borderId="0" xfId="0" applyFont="1" applyAlignment="1">
      <alignment horizontal="left" vertical="top" wrapText="1"/>
    </xf>
    <xf numFmtId="0" fontId="16" fillId="0" borderId="193" xfId="0" applyFont="1" applyBorder="1" applyAlignment="1">
      <alignment horizontal="left" vertical="top" wrapText="1"/>
    </xf>
    <xf numFmtId="0" fontId="34" fillId="33" borderId="195" xfId="0" applyFont="1"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CC0000"/>
      <rgbColor rgb="00EBF5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tabColor rgb="FF000080"/>
  </sheetPr>
  <dimension ref="A1:AJ273"/>
  <sheetViews>
    <sheetView showGridLines="0" tabSelected="1" zoomScaleSheetLayoutView="100" zoomScalePageLayoutView="0" workbookViewId="0" topLeftCell="A1">
      <selection activeCell="D3" sqref="D3:H3"/>
    </sheetView>
  </sheetViews>
  <sheetFormatPr defaultColWidth="11.57421875" defaultRowHeight="12.75"/>
  <cols>
    <col min="1" max="1" width="11.57421875" style="244" customWidth="1"/>
    <col min="2" max="2" width="10.28125" style="244" customWidth="1"/>
    <col min="3" max="3" width="12.8515625" style="244" customWidth="1"/>
    <col min="4" max="4" width="8.57421875" style="244" customWidth="1"/>
    <col min="5" max="5" width="8.140625" style="244" customWidth="1"/>
    <col min="6" max="6" width="9.57421875" style="244" customWidth="1"/>
    <col min="7" max="7" width="9.421875" style="244" customWidth="1"/>
    <col min="8" max="8" width="18.140625" style="244" customWidth="1"/>
    <col min="9" max="9" width="3.8515625" style="247" customWidth="1"/>
    <col min="10" max="10" width="29.8515625" style="247" hidden="1" customWidth="1"/>
    <col min="11" max="11" width="11.140625" style="247" hidden="1" customWidth="1"/>
    <col min="12" max="12" width="3.28125" style="247" customWidth="1"/>
    <col min="13" max="14" width="11.57421875" style="247" customWidth="1"/>
    <col min="15" max="15" width="14.57421875" style="247" customWidth="1"/>
    <col min="16" max="16" width="11.421875" style="247" customWidth="1"/>
    <col min="17" max="16384" width="11.57421875" style="247" customWidth="1"/>
  </cols>
  <sheetData>
    <row r="1" spans="1:36" ht="15">
      <c r="A1" s="572" t="s">
        <v>7</v>
      </c>
      <c r="B1" s="572"/>
      <c r="C1" s="572"/>
      <c r="D1" s="572"/>
      <c r="E1" s="572"/>
      <c r="F1" s="572"/>
      <c r="G1" s="572"/>
      <c r="H1" s="572"/>
      <c r="I1" s="308"/>
      <c r="J1" s="308"/>
      <c r="K1" s="242"/>
      <c r="L1" s="308"/>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1:36" ht="15.75" customHeight="1" thickBot="1">
      <c r="A2" s="243"/>
      <c r="B2" s="243"/>
      <c r="C2" s="243"/>
      <c r="D2" s="243"/>
      <c r="E2" s="243"/>
      <c r="F2" s="243"/>
      <c r="G2" s="243"/>
      <c r="H2" s="243"/>
      <c r="I2" s="308"/>
      <c r="J2" s="308"/>
      <c r="K2" s="242"/>
      <c r="L2" s="308"/>
      <c r="M2" s="242"/>
      <c r="N2" s="242"/>
      <c r="O2" s="245"/>
      <c r="P2" s="242"/>
      <c r="Q2" s="242"/>
      <c r="R2" s="242"/>
      <c r="S2" s="242"/>
      <c r="T2" s="242"/>
      <c r="U2" s="242"/>
      <c r="V2" s="242"/>
      <c r="W2" s="242"/>
      <c r="X2" s="242"/>
      <c r="Y2" s="242"/>
      <c r="Z2" s="242"/>
      <c r="AA2" s="242"/>
      <c r="AB2" s="242"/>
      <c r="AC2" s="242"/>
      <c r="AD2" s="242"/>
      <c r="AE2" s="242"/>
      <c r="AF2" s="242"/>
      <c r="AG2" s="242"/>
      <c r="AH2" s="242"/>
      <c r="AI2" s="242"/>
      <c r="AJ2" s="242"/>
    </row>
    <row r="3" spans="1:36" ht="14.25" thickBot="1" thickTop="1">
      <c r="A3" s="573" t="s">
        <v>158</v>
      </c>
      <c r="B3" s="574"/>
      <c r="C3" s="574"/>
      <c r="D3" s="575"/>
      <c r="E3" s="576"/>
      <c r="F3" s="576"/>
      <c r="G3" s="576"/>
      <c r="H3" s="577"/>
      <c r="I3" s="309"/>
      <c r="J3" s="309"/>
      <c r="L3" s="309"/>
      <c r="M3" s="503" t="s">
        <v>391</v>
      </c>
      <c r="N3" s="504"/>
      <c r="O3" s="504"/>
      <c r="P3" s="504"/>
      <c r="Q3" s="504"/>
      <c r="R3" s="504"/>
      <c r="S3" s="505"/>
      <c r="T3" s="242"/>
      <c r="U3" s="242"/>
      <c r="V3" s="242"/>
      <c r="W3" s="242"/>
      <c r="X3" s="242"/>
      <c r="Y3" s="242"/>
      <c r="Z3" s="242"/>
      <c r="AA3" s="242"/>
      <c r="AB3" s="242"/>
      <c r="AC3" s="242"/>
      <c r="AD3" s="242"/>
      <c r="AE3" s="242"/>
      <c r="AF3" s="242"/>
      <c r="AG3" s="242"/>
      <c r="AH3" s="242"/>
      <c r="AI3" s="242"/>
      <c r="AJ3" s="242"/>
    </row>
    <row r="4" spans="1:36" ht="13.5" customHeight="1" thickBot="1">
      <c r="A4" s="573" t="s">
        <v>3</v>
      </c>
      <c r="B4" s="574"/>
      <c r="C4" s="574"/>
      <c r="D4" s="575"/>
      <c r="E4" s="576"/>
      <c r="F4" s="576"/>
      <c r="G4" s="576"/>
      <c r="H4" s="577"/>
      <c r="I4" s="309"/>
      <c r="J4" s="309"/>
      <c r="L4" s="309"/>
      <c r="M4" s="587" t="s">
        <v>393</v>
      </c>
      <c r="N4" s="588"/>
      <c r="O4" s="588"/>
      <c r="P4" s="588"/>
      <c r="Q4" s="588"/>
      <c r="R4" s="588"/>
      <c r="S4" s="589"/>
      <c r="T4" s="242"/>
      <c r="U4" s="242"/>
      <c r="V4" s="242"/>
      <c r="W4" s="242"/>
      <c r="X4" s="242"/>
      <c r="Y4" s="242"/>
      <c r="Z4" s="242"/>
      <c r="AA4" s="242"/>
      <c r="AB4" s="242"/>
      <c r="AC4" s="242"/>
      <c r="AD4" s="242"/>
      <c r="AE4" s="242"/>
      <c r="AF4" s="242"/>
      <c r="AG4" s="242"/>
      <c r="AH4" s="242"/>
      <c r="AI4" s="242"/>
      <c r="AJ4" s="242"/>
    </row>
    <row r="5" spans="1:36" ht="13.5" thickBot="1">
      <c r="A5" s="573" t="s">
        <v>160</v>
      </c>
      <c r="B5" s="574"/>
      <c r="C5" s="578"/>
      <c r="D5" s="579"/>
      <c r="E5" s="580"/>
      <c r="F5" s="580"/>
      <c r="G5" s="580"/>
      <c r="H5" s="581"/>
      <c r="I5" s="308"/>
      <c r="J5" s="308"/>
      <c r="K5" s="242"/>
      <c r="L5" s="308"/>
      <c r="M5" s="587"/>
      <c r="N5" s="588"/>
      <c r="O5" s="588"/>
      <c r="P5" s="588"/>
      <c r="Q5" s="588"/>
      <c r="R5" s="588"/>
      <c r="S5" s="589"/>
      <c r="T5" s="242"/>
      <c r="U5" s="242"/>
      <c r="V5" s="242"/>
      <c r="W5" s="242"/>
      <c r="X5" s="242"/>
      <c r="Y5" s="242"/>
      <c r="Z5" s="242"/>
      <c r="AA5" s="242"/>
      <c r="AB5" s="242"/>
      <c r="AC5" s="242"/>
      <c r="AD5" s="242"/>
      <c r="AE5" s="242"/>
      <c r="AF5" s="242"/>
      <c r="AG5" s="242"/>
      <c r="AH5" s="242"/>
      <c r="AI5" s="242"/>
      <c r="AJ5" s="242"/>
    </row>
    <row r="6" spans="1:36" ht="13.5" thickBot="1">
      <c r="A6" s="573" t="s">
        <v>8</v>
      </c>
      <c r="B6" s="574"/>
      <c r="C6" s="574"/>
      <c r="D6" s="584"/>
      <c r="E6" s="585"/>
      <c r="F6" s="585"/>
      <c r="G6" s="585"/>
      <c r="H6" s="586"/>
      <c r="I6" s="308"/>
      <c r="J6" s="308"/>
      <c r="K6" s="242"/>
      <c r="L6" s="308"/>
      <c r="M6" s="587"/>
      <c r="N6" s="588"/>
      <c r="O6" s="588"/>
      <c r="P6" s="588"/>
      <c r="Q6" s="588"/>
      <c r="R6" s="588"/>
      <c r="S6" s="589"/>
      <c r="T6" s="242"/>
      <c r="U6" s="242"/>
      <c r="V6" s="242"/>
      <c r="W6" s="242"/>
      <c r="X6" s="242"/>
      <c r="Y6" s="242"/>
      <c r="Z6" s="242"/>
      <c r="AA6" s="242"/>
      <c r="AB6" s="242"/>
      <c r="AC6" s="242"/>
      <c r="AD6" s="242"/>
      <c r="AE6" s="242"/>
      <c r="AF6" s="242"/>
      <c r="AG6" s="242"/>
      <c r="AH6" s="242"/>
      <c r="AI6" s="242"/>
      <c r="AJ6" s="242"/>
    </row>
    <row r="7" spans="1:36" ht="10.5" customHeight="1" thickBot="1">
      <c r="A7" s="243"/>
      <c r="B7" s="243"/>
      <c r="C7" s="243"/>
      <c r="D7" s="243"/>
      <c r="E7" s="243"/>
      <c r="F7" s="243"/>
      <c r="G7" s="243"/>
      <c r="H7" s="243"/>
      <c r="I7" s="308"/>
      <c r="J7" s="308"/>
      <c r="K7" s="242"/>
      <c r="L7" s="308"/>
      <c r="M7" s="587"/>
      <c r="N7" s="588"/>
      <c r="O7" s="588"/>
      <c r="P7" s="588"/>
      <c r="Q7" s="588"/>
      <c r="R7" s="588"/>
      <c r="S7" s="589"/>
      <c r="T7" s="242"/>
      <c r="U7" s="242"/>
      <c r="V7" s="242"/>
      <c r="W7" s="242"/>
      <c r="X7" s="242"/>
      <c r="Y7" s="242"/>
      <c r="Z7" s="242"/>
      <c r="AA7" s="242"/>
      <c r="AB7" s="242"/>
      <c r="AC7" s="242"/>
      <c r="AD7" s="242"/>
      <c r="AE7" s="242"/>
      <c r="AF7" s="242"/>
      <c r="AG7" s="242"/>
      <c r="AH7" s="242"/>
      <c r="AI7" s="242"/>
      <c r="AJ7" s="242"/>
    </row>
    <row r="8" spans="1:36" ht="12.75" customHeight="1" thickBot="1">
      <c r="A8" s="594" t="s">
        <v>372</v>
      </c>
      <c r="B8" s="595"/>
      <c r="C8" s="595"/>
      <c r="D8" s="595"/>
      <c r="E8" s="595"/>
      <c r="F8" s="595"/>
      <c r="G8" s="596"/>
      <c r="H8" s="597"/>
      <c r="I8" s="308"/>
      <c r="J8" s="308"/>
      <c r="K8" s="242"/>
      <c r="L8" s="308"/>
      <c r="M8" s="587"/>
      <c r="N8" s="588"/>
      <c r="O8" s="588"/>
      <c r="P8" s="588"/>
      <c r="Q8" s="588"/>
      <c r="R8" s="588"/>
      <c r="S8" s="589"/>
      <c r="T8" s="242"/>
      <c r="U8" s="242"/>
      <c r="V8" s="242"/>
      <c r="W8" s="242"/>
      <c r="X8" s="242"/>
      <c r="Y8" s="242"/>
      <c r="Z8" s="242"/>
      <c r="AA8" s="242"/>
      <c r="AB8" s="242"/>
      <c r="AC8" s="242"/>
      <c r="AD8" s="242"/>
      <c r="AE8" s="242"/>
      <c r="AF8" s="242"/>
      <c r="AG8" s="242"/>
      <c r="AH8" s="242"/>
      <c r="AI8" s="242"/>
      <c r="AJ8" s="242"/>
    </row>
    <row r="9" spans="1:36" ht="12.75" customHeight="1">
      <c r="A9" s="243"/>
      <c r="B9" s="243"/>
      <c r="C9" s="243"/>
      <c r="D9" s="243"/>
      <c r="E9" s="243"/>
      <c r="F9" s="243"/>
      <c r="G9" s="243"/>
      <c r="H9" s="243"/>
      <c r="I9" s="308"/>
      <c r="J9" s="308"/>
      <c r="K9" s="242"/>
      <c r="L9" s="308"/>
      <c r="M9" s="587" t="s">
        <v>394</v>
      </c>
      <c r="N9" s="588"/>
      <c r="O9" s="588"/>
      <c r="P9" s="588"/>
      <c r="Q9" s="588"/>
      <c r="R9" s="588"/>
      <c r="S9" s="589"/>
      <c r="T9" s="242"/>
      <c r="U9" s="242"/>
      <c r="V9" s="242"/>
      <c r="W9" s="242"/>
      <c r="X9" s="242"/>
      <c r="Y9" s="242"/>
      <c r="Z9" s="242"/>
      <c r="AA9" s="242"/>
      <c r="AB9" s="242"/>
      <c r="AC9" s="242"/>
      <c r="AD9" s="242"/>
      <c r="AE9" s="242"/>
      <c r="AF9" s="242"/>
      <c r="AG9" s="242"/>
      <c r="AH9" s="242"/>
      <c r="AI9" s="242"/>
      <c r="AJ9" s="242"/>
    </row>
    <row r="10" spans="1:36" ht="12" customHeight="1">
      <c r="A10" s="593" t="s">
        <v>13</v>
      </c>
      <c r="B10" s="593"/>
      <c r="C10" s="593"/>
      <c r="D10" s="593"/>
      <c r="E10" s="593"/>
      <c r="F10" s="593"/>
      <c r="G10" s="593"/>
      <c r="H10" s="593"/>
      <c r="I10" s="308"/>
      <c r="J10" s="308"/>
      <c r="K10" s="242"/>
      <c r="L10" s="308"/>
      <c r="M10" s="587"/>
      <c r="N10" s="588"/>
      <c r="O10" s="588"/>
      <c r="P10" s="588"/>
      <c r="Q10" s="588"/>
      <c r="R10" s="588"/>
      <c r="S10" s="589"/>
      <c r="T10" s="242"/>
      <c r="U10" s="242"/>
      <c r="V10" s="242"/>
      <c r="W10" s="242"/>
      <c r="X10" s="242"/>
      <c r="Y10" s="242"/>
      <c r="Z10" s="242"/>
      <c r="AA10" s="242"/>
      <c r="AB10" s="242"/>
      <c r="AC10" s="242"/>
      <c r="AD10" s="242"/>
      <c r="AE10" s="242"/>
      <c r="AF10" s="242"/>
      <c r="AG10" s="242"/>
      <c r="AH10" s="242"/>
      <c r="AI10" s="242"/>
      <c r="AJ10" s="242"/>
    </row>
    <row r="11" spans="1:36" ht="9.75" customHeight="1">
      <c r="A11" s="593"/>
      <c r="B11" s="593"/>
      <c r="C11" s="593"/>
      <c r="D11" s="593"/>
      <c r="E11" s="593"/>
      <c r="F11" s="593"/>
      <c r="G11" s="593"/>
      <c r="H11" s="593"/>
      <c r="I11" s="308"/>
      <c r="J11" s="242"/>
      <c r="K11" s="242"/>
      <c r="L11" s="308"/>
      <c r="M11" s="587"/>
      <c r="N11" s="588"/>
      <c r="O11" s="588"/>
      <c r="P11" s="588"/>
      <c r="Q11" s="588"/>
      <c r="R11" s="588"/>
      <c r="S11" s="589"/>
      <c r="T11" s="242"/>
      <c r="U11" s="242"/>
      <c r="V11" s="242"/>
      <c r="W11" s="242"/>
      <c r="X11" s="242"/>
      <c r="Y11" s="242"/>
      <c r="Z11" s="242"/>
      <c r="AA11" s="242"/>
      <c r="AB11" s="242"/>
      <c r="AC11" s="242"/>
      <c r="AD11" s="242"/>
      <c r="AE11" s="242"/>
      <c r="AF11" s="242"/>
      <c r="AG11" s="242"/>
      <c r="AH11" s="242"/>
      <c r="AI11" s="242"/>
      <c r="AJ11" s="242"/>
    </row>
    <row r="12" spans="1:36" ht="16.5" customHeight="1">
      <c r="A12" s="570" t="s">
        <v>161</v>
      </c>
      <c r="B12" s="570"/>
      <c r="C12" s="570"/>
      <c r="D12" s="570"/>
      <c r="E12" s="570"/>
      <c r="F12" s="570"/>
      <c r="G12" s="570"/>
      <c r="H12" s="570"/>
      <c r="I12" s="308"/>
      <c r="J12" s="242"/>
      <c r="K12" s="242"/>
      <c r="L12" s="308"/>
      <c r="M12" s="587"/>
      <c r="N12" s="588"/>
      <c r="O12" s="588"/>
      <c r="P12" s="588"/>
      <c r="Q12" s="588"/>
      <c r="R12" s="588"/>
      <c r="S12" s="589"/>
      <c r="T12" s="242"/>
      <c r="U12" s="242"/>
      <c r="V12" s="242"/>
      <c r="W12" s="242"/>
      <c r="X12" s="242"/>
      <c r="Y12" s="242"/>
      <c r="Z12" s="242"/>
      <c r="AA12" s="242"/>
      <c r="AB12" s="242"/>
      <c r="AC12" s="242"/>
      <c r="AD12" s="242"/>
      <c r="AE12" s="242"/>
      <c r="AF12" s="242"/>
      <c r="AG12" s="242"/>
      <c r="AH12" s="242"/>
      <c r="AI12" s="242"/>
      <c r="AJ12" s="242"/>
    </row>
    <row r="13" spans="1:36" ht="6.75" customHeight="1" thickBot="1">
      <c r="A13" s="570"/>
      <c r="B13" s="570"/>
      <c r="C13" s="570"/>
      <c r="D13" s="570"/>
      <c r="E13" s="570"/>
      <c r="F13" s="570"/>
      <c r="G13" s="570"/>
      <c r="H13" s="570"/>
      <c r="I13" s="308"/>
      <c r="J13" s="242"/>
      <c r="K13" s="242"/>
      <c r="L13" s="308"/>
      <c r="M13" s="587"/>
      <c r="N13" s="588"/>
      <c r="O13" s="588"/>
      <c r="P13" s="588"/>
      <c r="Q13" s="588"/>
      <c r="R13" s="588"/>
      <c r="S13" s="589"/>
      <c r="T13" s="242"/>
      <c r="U13" s="242"/>
      <c r="V13" s="242"/>
      <c r="W13" s="242"/>
      <c r="X13" s="242"/>
      <c r="Y13" s="242"/>
      <c r="Z13" s="242"/>
      <c r="AA13" s="242"/>
      <c r="AB13" s="242"/>
      <c r="AC13" s="242"/>
      <c r="AD13" s="242"/>
      <c r="AE13" s="242"/>
      <c r="AF13" s="242"/>
      <c r="AG13" s="242"/>
      <c r="AH13" s="242"/>
      <c r="AI13" s="242"/>
      <c r="AJ13" s="242"/>
    </row>
    <row r="14" spans="1:36" ht="15">
      <c r="A14" s="248" t="s">
        <v>14</v>
      </c>
      <c r="B14" s="249"/>
      <c r="C14" s="249"/>
      <c r="D14" s="249"/>
      <c r="E14" s="249"/>
      <c r="F14" s="249"/>
      <c r="G14" s="249"/>
      <c r="H14" s="250"/>
      <c r="I14" s="308"/>
      <c r="J14" s="242"/>
      <c r="K14" s="242"/>
      <c r="L14" s="309"/>
      <c r="M14" s="587"/>
      <c r="N14" s="588"/>
      <c r="O14" s="588"/>
      <c r="P14" s="588"/>
      <c r="Q14" s="588"/>
      <c r="R14" s="588"/>
      <c r="S14" s="589"/>
      <c r="T14" s="242"/>
      <c r="U14" s="242"/>
      <c r="V14" s="242"/>
      <c r="W14" s="242"/>
      <c r="X14" s="242"/>
      <c r="Y14" s="242"/>
      <c r="Z14" s="242"/>
      <c r="AA14" s="242"/>
      <c r="AB14" s="242"/>
      <c r="AC14" s="242"/>
      <c r="AD14" s="242"/>
      <c r="AE14" s="242"/>
      <c r="AF14" s="242"/>
      <c r="AG14" s="242"/>
      <c r="AH14" s="242"/>
      <c r="AI14" s="242"/>
      <c r="AJ14" s="242"/>
    </row>
    <row r="15" spans="1:36" ht="3" customHeight="1">
      <c r="A15" s="251"/>
      <c r="B15" s="252"/>
      <c r="C15" s="252"/>
      <c r="D15" s="252"/>
      <c r="E15" s="252"/>
      <c r="F15" s="252"/>
      <c r="G15" s="252"/>
      <c r="H15" s="253"/>
      <c r="I15" s="308"/>
      <c r="J15" s="242"/>
      <c r="K15" s="242"/>
      <c r="L15" s="308"/>
      <c r="M15" s="587"/>
      <c r="N15" s="588"/>
      <c r="O15" s="588"/>
      <c r="P15" s="588"/>
      <c r="Q15" s="588"/>
      <c r="R15" s="588"/>
      <c r="S15" s="589"/>
      <c r="T15" s="242"/>
      <c r="U15" s="242"/>
      <c r="V15" s="242"/>
      <c r="W15" s="242"/>
      <c r="X15" s="242"/>
      <c r="Y15" s="242"/>
      <c r="Z15" s="242"/>
      <c r="AA15" s="242"/>
      <c r="AB15" s="242"/>
      <c r="AC15" s="242"/>
      <c r="AD15" s="242"/>
      <c r="AE15" s="242"/>
      <c r="AF15" s="242"/>
      <c r="AG15" s="242"/>
      <c r="AH15" s="242"/>
      <c r="AI15" s="242"/>
      <c r="AJ15" s="242"/>
    </row>
    <row r="16" spans="1:36" ht="12.75">
      <c r="A16" s="547" t="s">
        <v>15</v>
      </c>
      <c r="B16" s="548"/>
      <c r="C16" s="548"/>
      <c r="D16" s="560"/>
      <c r="E16" s="560"/>
      <c r="F16" s="560"/>
      <c r="G16" s="560"/>
      <c r="H16" s="561"/>
      <c r="I16" s="309"/>
      <c r="L16" s="308"/>
      <c r="M16" s="506"/>
      <c r="N16"/>
      <c r="O16"/>
      <c r="P16"/>
      <c r="Q16"/>
      <c r="R16"/>
      <c r="S16" s="507"/>
      <c r="T16" s="242"/>
      <c r="U16" s="242"/>
      <c r="V16" s="242"/>
      <c r="W16" s="242"/>
      <c r="X16" s="242"/>
      <c r="Y16" s="242"/>
      <c r="Z16" s="242"/>
      <c r="AA16" s="242"/>
      <c r="AB16" s="242"/>
      <c r="AC16" s="242"/>
      <c r="AD16" s="242"/>
      <c r="AE16" s="242"/>
      <c r="AF16" s="242"/>
      <c r="AG16" s="242"/>
      <c r="AH16" s="242"/>
      <c r="AI16" s="242"/>
      <c r="AJ16" s="242"/>
    </row>
    <row r="17" spans="1:36" ht="3" customHeight="1">
      <c r="A17" s="254"/>
      <c r="B17" s="255"/>
      <c r="C17" s="255"/>
      <c r="D17" s="256"/>
      <c r="E17" s="256"/>
      <c r="F17" s="256"/>
      <c r="G17" s="252"/>
      <c r="H17" s="253"/>
      <c r="I17" s="310"/>
      <c r="J17" s="308"/>
      <c r="K17" s="308"/>
      <c r="L17" s="308"/>
      <c r="M17" s="587" t="s">
        <v>392</v>
      </c>
      <c r="N17" s="588"/>
      <c r="O17" s="588"/>
      <c r="P17" s="588"/>
      <c r="Q17" s="588"/>
      <c r="R17" s="588"/>
      <c r="S17" s="589"/>
      <c r="T17" s="242"/>
      <c r="U17" s="242"/>
      <c r="V17" s="242"/>
      <c r="W17" s="242"/>
      <c r="X17" s="242"/>
      <c r="Y17" s="242"/>
      <c r="Z17" s="242"/>
      <c r="AA17" s="242"/>
      <c r="AB17" s="242"/>
      <c r="AC17" s="242"/>
      <c r="AD17" s="242"/>
      <c r="AE17" s="242"/>
      <c r="AF17" s="242"/>
      <c r="AG17" s="242"/>
      <c r="AH17" s="242"/>
      <c r="AI17" s="242"/>
      <c r="AJ17" s="242"/>
    </row>
    <row r="18" spans="1:36" ht="12.75">
      <c r="A18" s="547" t="s">
        <v>17</v>
      </c>
      <c r="B18" s="548"/>
      <c r="C18" s="548"/>
      <c r="D18" s="256"/>
      <c r="E18" s="256"/>
      <c r="F18" s="252"/>
      <c r="G18" s="252"/>
      <c r="H18" s="253"/>
      <c r="I18" s="242"/>
      <c r="J18" s="309" t="s">
        <v>11</v>
      </c>
      <c r="K18" s="246">
        <v>1</v>
      </c>
      <c r="L18" s="308"/>
      <c r="M18" s="587"/>
      <c r="N18" s="588"/>
      <c r="O18" s="588"/>
      <c r="P18" s="588"/>
      <c r="Q18" s="588"/>
      <c r="R18" s="588"/>
      <c r="S18" s="589"/>
      <c r="T18" s="242"/>
      <c r="U18" s="242"/>
      <c r="V18" s="242"/>
      <c r="W18" s="242"/>
      <c r="X18" s="242"/>
      <c r="Y18" s="242"/>
      <c r="Z18" s="242"/>
      <c r="AA18" s="242"/>
      <c r="AB18" s="242"/>
      <c r="AC18" s="242"/>
      <c r="AD18" s="242"/>
      <c r="AE18" s="242"/>
      <c r="AF18" s="242"/>
      <c r="AG18" s="242"/>
      <c r="AH18" s="242"/>
      <c r="AI18" s="242"/>
      <c r="AJ18" s="242"/>
    </row>
    <row r="19" spans="1:36" ht="4.5" customHeight="1">
      <c r="A19" s="254"/>
      <c r="B19" s="255"/>
      <c r="C19" s="255"/>
      <c r="D19" s="256"/>
      <c r="E19" s="256"/>
      <c r="F19" s="256"/>
      <c r="G19" s="252"/>
      <c r="H19" s="253"/>
      <c r="I19" s="310"/>
      <c r="J19" s="308"/>
      <c r="K19" s="308"/>
      <c r="L19" s="308"/>
      <c r="M19" s="587"/>
      <c r="N19" s="588"/>
      <c r="O19" s="588"/>
      <c r="P19" s="588"/>
      <c r="Q19" s="588"/>
      <c r="R19" s="588"/>
      <c r="S19" s="589"/>
      <c r="T19" s="242"/>
      <c r="U19" s="242"/>
      <c r="V19" s="242"/>
      <c r="W19" s="242"/>
      <c r="X19" s="242"/>
      <c r="Y19" s="242"/>
      <c r="Z19" s="242"/>
      <c r="AA19" s="242"/>
      <c r="AB19" s="242"/>
      <c r="AC19" s="242"/>
      <c r="AD19" s="242"/>
      <c r="AE19" s="242"/>
      <c r="AF19" s="242"/>
      <c r="AG19" s="242"/>
      <c r="AH19" s="242"/>
      <c r="AI19" s="242"/>
      <c r="AJ19" s="242"/>
    </row>
    <row r="20" spans="1:36" ht="12.75">
      <c r="A20" s="547" t="s">
        <v>16</v>
      </c>
      <c r="B20" s="548"/>
      <c r="C20" s="548"/>
      <c r="D20" s="568">
        <v>1</v>
      </c>
      <c r="E20" s="569"/>
      <c r="F20" s="252"/>
      <c r="G20" s="252"/>
      <c r="H20" s="253"/>
      <c r="I20" s="242"/>
      <c r="J20" s="308"/>
      <c r="K20" s="308"/>
      <c r="L20" s="308"/>
      <c r="M20" s="587"/>
      <c r="N20" s="588"/>
      <c r="O20" s="588"/>
      <c r="P20" s="588"/>
      <c r="Q20" s="588"/>
      <c r="R20" s="588"/>
      <c r="S20" s="589"/>
      <c r="T20" s="242"/>
      <c r="U20" s="242"/>
      <c r="V20" s="242"/>
      <c r="W20" s="242"/>
      <c r="X20" s="242"/>
      <c r="Y20" s="242"/>
      <c r="Z20" s="242"/>
      <c r="AA20" s="242"/>
      <c r="AB20" s="242"/>
      <c r="AC20" s="242"/>
      <c r="AD20" s="242"/>
      <c r="AE20" s="242"/>
      <c r="AF20" s="242"/>
      <c r="AG20" s="242"/>
      <c r="AH20" s="242"/>
      <c r="AI20" s="242"/>
      <c r="AJ20" s="242"/>
    </row>
    <row r="21" spans="1:36" ht="3" customHeight="1">
      <c r="A21" s="257"/>
      <c r="B21" s="258"/>
      <c r="C21" s="258"/>
      <c r="D21" s="256"/>
      <c r="E21" s="256"/>
      <c r="F21" s="252"/>
      <c r="G21" s="252"/>
      <c r="H21" s="253"/>
      <c r="I21" s="242"/>
      <c r="J21" s="308"/>
      <c r="K21" s="308"/>
      <c r="L21" s="308"/>
      <c r="M21" s="587"/>
      <c r="N21" s="588"/>
      <c r="O21" s="588"/>
      <c r="P21" s="588"/>
      <c r="Q21" s="588"/>
      <c r="R21" s="588"/>
      <c r="S21" s="589"/>
      <c r="T21" s="242"/>
      <c r="U21" s="242"/>
      <c r="V21" s="242"/>
      <c r="W21" s="242"/>
      <c r="X21" s="242"/>
      <c r="Y21" s="242"/>
      <c r="Z21" s="242"/>
      <c r="AA21" s="242"/>
      <c r="AB21" s="242"/>
      <c r="AC21" s="242"/>
      <c r="AD21" s="242"/>
      <c r="AE21" s="242"/>
      <c r="AF21" s="242"/>
      <c r="AG21" s="242"/>
      <c r="AH21" s="242"/>
      <c r="AI21" s="242"/>
      <c r="AJ21" s="242"/>
    </row>
    <row r="22" spans="1:36" ht="12.75">
      <c r="A22" s="555" t="s">
        <v>140</v>
      </c>
      <c r="B22" s="556"/>
      <c r="C22" s="556"/>
      <c r="D22" s="556"/>
      <c r="E22" s="556"/>
      <c r="F22" s="556"/>
      <c r="G22" s="556"/>
      <c r="H22" s="557"/>
      <c r="I22" s="242"/>
      <c r="L22" s="308"/>
      <c r="M22" s="587"/>
      <c r="N22" s="588"/>
      <c r="O22" s="588"/>
      <c r="P22" s="588"/>
      <c r="Q22" s="588"/>
      <c r="R22" s="588"/>
      <c r="S22" s="589"/>
      <c r="T22" s="242"/>
      <c r="U22" s="242"/>
      <c r="V22" s="242"/>
      <c r="W22" s="242"/>
      <c r="X22" s="242"/>
      <c r="Y22" s="242"/>
      <c r="Z22" s="242"/>
      <c r="AA22" s="242"/>
      <c r="AB22" s="242"/>
      <c r="AC22" s="242"/>
      <c r="AD22" s="242"/>
      <c r="AE22" s="242"/>
      <c r="AF22" s="242"/>
      <c r="AG22" s="242"/>
      <c r="AH22" s="242"/>
      <c r="AI22" s="242"/>
      <c r="AJ22" s="242"/>
    </row>
    <row r="23" spans="1:36" ht="3.75" customHeight="1">
      <c r="A23" s="251"/>
      <c r="B23" s="252"/>
      <c r="C23" s="252"/>
      <c r="D23" s="256"/>
      <c r="E23" s="256"/>
      <c r="F23" s="252"/>
      <c r="G23" s="252"/>
      <c r="H23" s="253"/>
      <c r="I23" s="242"/>
      <c r="L23" s="308"/>
      <c r="M23" s="587"/>
      <c r="N23" s="588"/>
      <c r="O23" s="588"/>
      <c r="P23" s="588"/>
      <c r="Q23" s="588"/>
      <c r="R23" s="588"/>
      <c r="S23" s="589"/>
      <c r="T23" s="242"/>
      <c r="U23" s="242"/>
      <c r="V23" s="242"/>
      <c r="W23" s="242"/>
      <c r="X23" s="242"/>
      <c r="Y23" s="242"/>
      <c r="Z23" s="242"/>
      <c r="AA23" s="242"/>
      <c r="AB23" s="242"/>
      <c r="AC23" s="242"/>
      <c r="AD23" s="242"/>
      <c r="AE23" s="242"/>
      <c r="AF23" s="242"/>
      <c r="AG23" s="242"/>
      <c r="AH23" s="242"/>
      <c r="AI23" s="242"/>
      <c r="AJ23" s="242"/>
    </row>
    <row r="24" spans="1:36" ht="15.75" customHeight="1">
      <c r="A24" s="547" t="s">
        <v>141</v>
      </c>
      <c r="B24" s="548"/>
      <c r="C24" s="548"/>
      <c r="D24" s="259"/>
      <c r="E24" s="259"/>
      <c r="F24" s="259"/>
      <c r="G24" s="259"/>
      <c r="H24" s="260"/>
      <c r="I24" s="242"/>
      <c r="J24" s="308" t="s">
        <v>2</v>
      </c>
      <c r="K24" s="241">
        <v>1</v>
      </c>
      <c r="L24" s="308"/>
      <c r="M24" s="587"/>
      <c r="N24" s="588"/>
      <c r="O24" s="588"/>
      <c r="P24" s="588"/>
      <c r="Q24" s="588"/>
      <c r="R24" s="588"/>
      <c r="S24" s="589"/>
      <c r="T24" s="242"/>
      <c r="U24" s="242"/>
      <c r="V24" s="242"/>
      <c r="W24" s="242"/>
      <c r="X24" s="242"/>
      <c r="Y24" s="242"/>
      <c r="Z24" s="242"/>
      <c r="AA24" s="242"/>
      <c r="AB24" s="242"/>
      <c r="AC24" s="242"/>
      <c r="AD24" s="242"/>
      <c r="AE24" s="242"/>
      <c r="AF24" s="242"/>
      <c r="AG24" s="242"/>
      <c r="AH24" s="242"/>
      <c r="AI24" s="242"/>
      <c r="AJ24" s="242"/>
    </row>
    <row r="25" spans="1:36" ht="3.75" customHeight="1">
      <c r="A25" s="261"/>
      <c r="B25" s="259"/>
      <c r="C25" s="259"/>
      <c r="D25" s="259"/>
      <c r="E25" s="259"/>
      <c r="F25" s="259"/>
      <c r="G25" s="259"/>
      <c r="H25" s="260"/>
      <c r="I25" s="242"/>
      <c r="J25" s="308"/>
      <c r="K25" s="308"/>
      <c r="L25" s="308"/>
      <c r="M25" s="587"/>
      <c r="N25" s="588"/>
      <c r="O25" s="588"/>
      <c r="P25" s="588"/>
      <c r="Q25" s="588"/>
      <c r="R25" s="588"/>
      <c r="S25" s="589"/>
      <c r="T25" s="242"/>
      <c r="U25" s="242"/>
      <c r="V25" s="242"/>
      <c r="W25" s="242"/>
      <c r="X25" s="242"/>
      <c r="Y25" s="242"/>
      <c r="Z25" s="242"/>
      <c r="AA25" s="242"/>
      <c r="AB25" s="242"/>
      <c r="AC25" s="242"/>
      <c r="AD25" s="242"/>
      <c r="AE25" s="242"/>
      <c r="AF25" s="242"/>
      <c r="AG25" s="242"/>
      <c r="AH25" s="242"/>
      <c r="AI25" s="242"/>
      <c r="AJ25" s="242"/>
    </row>
    <row r="26" spans="1:36" ht="12.75">
      <c r="A26" s="547" t="s">
        <v>6</v>
      </c>
      <c r="B26" s="548"/>
      <c r="C26" s="548"/>
      <c r="D26" s="567"/>
      <c r="E26" s="567"/>
      <c r="F26" s="262" t="s">
        <v>138</v>
      </c>
      <c r="G26" s="256"/>
      <c r="H26" s="263"/>
      <c r="I26" s="242"/>
      <c r="J26" s="308"/>
      <c r="K26" s="308"/>
      <c r="L26" s="308"/>
      <c r="M26" s="587"/>
      <c r="N26" s="588"/>
      <c r="O26" s="588"/>
      <c r="P26" s="588"/>
      <c r="Q26" s="588"/>
      <c r="R26" s="588"/>
      <c r="S26" s="589"/>
      <c r="T26" s="242"/>
      <c r="U26" s="242"/>
      <c r="V26" s="242"/>
      <c r="W26" s="242"/>
      <c r="X26" s="242"/>
      <c r="Y26" s="242"/>
      <c r="Z26" s="242"/>
      <c r="AA26" s="242"/>
      <c r="AB26" s="242"/>
      <c r="AC26" s="242"/>
      <c r="AD26" s="242"/>
      <c r="AE26" s="242"/>
      <c r="AF26" s="242"/>
      <c r="AG26" s="242"/>
      <c r="AH26" s="242"/>
      <c r="AI26" s="242"/>
      <c r="AJ26" s="242"/>
    </row>
    <row r="27" spans="1:36" ht="3" customHeight="1">
      <c r="A27" s="261"/>
      <c r="B27" s="259"/>
      <c r="C27" s="259"/>
      <c r="D27" s="259"/>
      <c r="E27" s="259"/>
      <c r="F27" s="259"/>
      <c r="G27" s="259"/>
      <c r="H27" s="260"/>
      <c r="I27" s="242"/>
      <c r="J27" s="308"/>
      <c r="K27" s="308"/>
      <c r="L27" s="308"/>
      <c r="M27" s="587"/>
      <c r="N27" s="588"/>
      <c r="O27" s="588"/>
      <c r="P27" s="588"/>
      <c r="Q27" s="588"/>
      <c r="R27" s="588"/>
      <c r="S27" s="589"/>
      <c r="T27" s="242"/>
      <c r="U27" s="242"/>
      <c r="V27" s="242"/>
      <c r="W27" s="242"/>
      <c r="X27" s="242"/>
      <c r="Y27" s="242"/>
      <c r="Z27" s="242"/>
      <c r="AA27" s="242"/>
      <c r="AB27" s="242"/>
      <c r="AC27" s="242"/>
      <c r="AD27" s="242"/>
      <c r="AE27" s="242"/>
      <c r="AF27" s="242"/>
      <c r="AG27" s="242"/>
      <c r="AH27" s="242"/>
      <c r="AI27" s="242"/>
      <c r="AJ27" s="242"/>
    </row>
    <row r="28" spans="1:36" ht="12.75">
      <c r="A28" s="547" t="s">
        <v>9</v>
      </c>
      <c r="B28" s="548"/>
      <c r="C28" s="548"/>
      <c r="D28" s="571"/>
      <c r="E28" s="571"/>
      <c r="F28" s="553" t="s">
        <v>307</v>
      </c>
      <c r="G28" s="554"/>
      <c r="H28" s="271"/>
      <c r="I28" s="242"/>
      <c r="L28" s="308"/>
      <c r="M28" s="587"/>
      <c r="N28" s="588"/>
      <c r="O28" s="588"/>
      <c r="P28" s="588"/>
      <c r="Q28" s="588"/>
      <c r="R28" s="588"/>
      <c r="S28" s="589"/>
      <c r="T28" s="242"/>
      <c r="U28" s="242"/>
      <c r="V28" s="242"/>
      <c r="W28" s="242"/>
      <c r="X28" s="242"/>
      <c r="Y28" s="242"/>
      <c r="Z28" s="242"/>
      <c r="AA28" s="242"/>
      <c r="AB28" s="242"/>
      <c r="AC28" s="242"/>
      <c r="AD28" s="242"/>
      <c r="AE28" s="242"/>
      <c r="AF28" s="242"/>
      <c r="AG28" s="242"/>
      <c r="AH28" s="242"/>
      <c r="AI28" s="242"/>
      <c r="AJ28" s="242"/>
    </row>
    <row r="29" spans="1:36" ht="3" customHeight="1" thickBot="1">
      <c r="A29" s="261"/>
      <c r="B29" s="259"/>
      <c r="C29" s="259"/>
      <c r="D29" s="259"/>
      <c r="E29" s="259"/>
      <c r="F29" s="259"/>
      <c r="G29" s="259"/>
      <c r="H29" s="260"/>
      <c r="I29" s="242"/>
      <c r="J29" s="308"/>
      <c r="K29" s="308"/>
      <c r="L29" s="308"/>
      <c r="M29" s="590"/>
      <c r="N29" s="591"/>
      <c r="O29" s="591"/>
      <c r="P29" s="591"/>
      <c r="Q29" s="591"/>
      <c r="R29" s="591"/>
      <c r="S29" s="592"/>
      <c r="T29" s="242"/>
      <c r="U29" s="242"/>
      <c r="V29" s="242"/>
      <c r="W29" s="242"/>
      <c r="X29" s="242"/>
      <c r="Y29" s="242"/>
      <c r="Z29" s="242"/>
      <c r="AA29" s="242"/>
      <c r="AB29" s="242"/>
      <c r="AC29" s="242"/>
      <c r="AD29" s="242"/>
      <c r="AE29" s="242"/>
      <c r="AF29" s="242"/>
      <c r="AG29" s="242"/>
      <c r="AH29" s="242"/>
      <c r="AI29" s="242"/>
      <c r="AJ29" s="242"/>
    </row>
    <row r="30" spans="1:36" ht="13.5" thickTop="1">
      <c r="A30" s="555" t="s">
        <v>142</v>
      </c>
      <c r="B30" s="556"/>
      <c r="C30" s="556"/>
      <c r="D30" s="556"/>
      <c r="E30" s="556"/>
      <c r="F30" s="556"/>
      <c r="G30" s="556"/>
      <c r="H30" s="557"/>
      <c r="I30" s="242"/>
      <c r="L30" s="308"/>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row>
    <row r="31" spans="1:36" ht="4.5" customHeight="1">
      <c r="A31" s="261"/>
      <c r="B31" s="259"/>
      <c r="C31" s="259"/>
      <c r="D31" s="259"/>
      <c r="E31" s="259"/>
      <c r="F31" s="259"/>
      <c r="G31" s="259"/>
      <c r="H31" s="260"/>
      <c r="I31" s="242"/>
      <c r="J31" s="308"/>
      <c r="K31" s="308"/>
      <c r="L31" s="308"/>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row>
    <row r="32" spans="1:36" ht="15.75" customHeight="1">
      <c r="A32" s="547" t="s">
        <v>141</v>
      </c>
      <c r="B32" s="548"/>
      <c r="C32" s="548"/>
      <c r="D32" s="259"/>
      <c r="E32" s="259"/>
      <c r="F32" s="259"/>
      <c r="G32" s="259"/>
      <c r="H32" s="260"/>
      <c r="I32" s="242"/>
      <c r="J32" s="308" t="s">
        <v>137</v>
      </c>
      <c r="K32" s="241">
        <v>1</v>
      </c>
      <c r="L32" s="308"/>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row>
    <row r="33" spans="1:36" ht="3.75" customHeight="1">
      <c r="A33" s="261"/>
      <c r="B33" s="259"/>
      <c r="C33" s="259"/>
      <c r="D33" s="259"/>
      <c r="E33" s="259"/>
      <c r="F33" s="259"/>
      <c r="G33" s="259"/>
      <c r="H33" s="260"/>
      <c r="I33" s="242"/>
      <c r="J33" s="308"/>
      <c r="K33" s="308"/>
      <c r="L33" s="308"/>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row>
    <row r="34" spans="1:36" ht="12.75">
      <c r="A34" s="547" t="s">
        <v>6</v>
      </c>
      <c r="B34" s="548"/>
      <c r="C34" s="548"/>
      <c r="D34" s="567"/>
      <c r="E34" s="567"/>
      <c r="F34" s="262" t="s">
        <v>139</v>
      </c>
      <c r="G34" s="256"/>
      <c r="H34" s="263"/>
      <c r="I34" s="242"/>
      <c r="J34" s="308"/>
      <c r="K34" s="308"/>
      <c r="L34" s="308"/>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row>
    <row r="35" spans="1:36" ht="4.5" customHeight="1">
      <c r="A35" s="261"/>
      <c r="B35" s="259"/>
      <c r="C35" s="259"/>
      <c r="D35" s="259"/>
      <c r="E35" s="259"/>
      <c r="F35" s="259"/>
      <c r="G35" s="262"/>
      <c r="H35" s="263"/>
      <c r="I35" s="242"/>
      <c r="J35" s="308"/>
      <c r="K35" s="308"/>
      <c r="L35" s="308"/>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row>
    <row r="36" spans="1:36" ht="12.75">
      <c r="A36" s="547" t="s">
        <v>9</v>
      </c>
      <c r="B36" s="548"/>
      <c r="C36" s="548"/>
      <c r="D36" s="571"/>
      <c r="E36" s="571"/>
      <c r="F36" s="553" t="s">
        <v>307</v>
      </c>
      <c r="G36" s="554"/>
      <c r="H36" s="271"/>
      <c r="I36" s="242"/>
      <c r="J36" s="308"/>
      <c r="K36" s="308"/>
      <c r="L36" s="309"/>
      <c r="P36" s="242"/>
      <c r="Q36" s="242"/>
      <c r="R36" s="242"/>
      <c r="S36" s="242"/>
      <c r="T36" s="242"/>
      <c r="U36" s="242"/>
      <c r="V36" s="242"/>
      <c r="W36" s="242"/>
      <c r="X36" s="242"/>
      <c r="Y36" s="242"/>
      <c r="Z36" s="242"/>
      <c r="AA36" s="242"/>
      <c r="AB36" s="242"/>
      <c r="AC36" s="242"/>
      <c r="AD36" s="242"/>
      <c r="AE36" s="242"/>
      <c r="AF36" s="242"/>
      <c r="AG36" s="242"/>
      <c r="AH36" s="242"/>
      <c r="AI36" s="242"/>
      <c r="AJ36" s="242"/>
    </row>
    <row r="37" spans="1:36" ht="3.75" customHeight="1">
      <c r="A37" s="261"/>
      <c r="B37" s="259"/>
      <c r="C37" s="259"/>
      <c r="D37" s="259"/>
      <c r="E37" s="259"/>
      <c r="F37" s="259"/>
      <c r="G37" s="259"/>
      <c r="H37" s="260"/>
      <c r="I37" s="242"/>
      <c r="J37" s="308"/>
      <c r="K37" s="308"/>
      <c r="L37" s="308"/>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row>
    <row r="38" spans="1:36" ht="6" customHeight="1">
      <c r="A38" s="547" t="s">
        <v>10</v>
      </c>
      <c r="B38" s="548"/>
      <c r="C38" s="548"/>
      <c r="D38" s="564"/>
      <c r="E38" s="565"/>
      <c r="F38" s="565"/>
      <c r="G38" s="565"/>
      <c r="H38" s="566"/>
      <c r="J38" s="309"/>
      <c r="K38" s="309"/>
      <c r="L38" s="308"/>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row>
    <row r="39" spans="1:36" ht="16.5" customHeight="1" thickBot="1">
      <c r="A39" s="264"/>
      <c r="B39" s="265"/>
      <c r="C39" s="265"/>
      <c r="D39" s="266"/>
      <c r="E39" s="266"/>
      <c r="F39" s="265"/>
      <c r="G39" s="265"/>
      <c r="H39" s="267"/>
      <c r="I39" s="242"/>
      <c r="J39" s="308"/>
      <c r="K39" s="308"/>
      <c r="L39" s="308"/>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row>
    <row r="40" spans="1:36" ht="2.25" customHeight="1" thickBot="1">
      <c r="A40" s="243"/>
      <c r="B40" s="243"/>
      <c r="C40" s="243"/>
      <c r="D40" s="243"/>
      <c r="E40" s="243"/>
      <c r="F40" s="243"/>
      <c r="G40" s="243"/>
      <c r="H40" s="243"/>
      <c r="I40" s="242"/>
      <c r="J40" s="308"/>
      <c r="K40" s="308"/>
      <c r="L40" s="308"/>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row>
    <row r="41" spans="1:36" ht="15">
      <c r="A41" s="248" t="s">
        <v>18</v>
      </c>
      <c r="B41" s="249"/>
      <c r="C41" s="249"/>
      <c r="D41" s="249"/>
      <c r="E41" s="249"/>
      <c r="F41" s="249"/>
      <c r="G41" s="249"/>
      <c r="H41" s="250"/>
      <c r="I41" s="308"/>
      <c r="J41" s="308"/>
      <c r="K41" s="308"/>
      <c r="L41" s="309"/>
      <c r="P41" s="242"/>
      <c r="Q41" s="242"/>
      <c r="R41" s="242"/>
      <c r="S41" s="242"/>
      <c r="T41" s="242"/>
      <c r="U41" s="242"/>
      <c r="V41" s="242"/>
      <c r="W41" s="242"/>
      <c r="X41" s="242"/>
      <c r="Y41" s="242"/>
      <c r="Z41" s="242"/>
      <c r="AA41" s="242"/>
      <c r="AB41" s="242"/>
      <c r="AC41" s="242"/>
      <c r="AD41" s="242"/>
      <c r="AE41" s="242"/>
      <c r="AF41" s="242"/>
      <c r="AG41" s="242"/>
      <c r="AH41" s="242"/>
      <c r="AI41" s="242"/>
      <c r="AJ41" s="242"/>
    </row>
    <row r="42" spans="1:36" ht="2.25" customHeight="1">
      <c r="A42" s="251"/>
      <c r="B42" s="252"/>
      <c r="C42" s="252"/>
      <c r="D42" s="252"/>
      <c r="E42" s="252"/>
      <c r="F42" s="252"/>
      <c r="G42" s="252"/>
      <c r="H42" s="253"/>
      <c r="I42" s="242"/>
      <c r="J42" s="308"/>
      <c r="K42" s="308"/>
      <c r="L42" s="308"/>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row>
    <row r="43" spans="1:36" ht="12.75">
      <c r="A43" s="547" t="s">
        <v>15</v>
      </c>
      <c r="B43" s="548"/>
      <c r="C43" s="548"/>
      <c r="D43" s="560"/>
      <c r="E43" s="560"/>
      <c r="F43" s="560"/>
      <c r="G43" s="560"/>
      <c r="H43" s="561"/>
      <c r="L43" s="308"/>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row>
    <row r="44" spans="1:36" ht="3.75" customHeight="1">
      <c r="A44" s="254"/>
      <c r="B44" s="255"/>
      <c r="C44" s="255"/>
      <c r="D44" s="256"/>
      <c r="E44" s="256"/>
      <c r="F44" s="256"/>
      <c r="G44" s="252"/>
      <c r="H44" s="253"/>
      <c r="I44" s="242"/>
      <c r="J44" s="308"/>
      <c r="K44" s="308"/>
      <c r="L44" s="308"/>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row>
    <row r="45" spans="1:36" ht="12.75">
      <c r="A45" s="547" t="s">
        <v>17</v>
      </c>
      <c r="B45" s="548"/>
      <c r="C45" s="548"/>
      <c r="D45" s="256"/>
      <c r="E45" s="256"/>
      <c r="F45" s="252"/>
      <c r="G45" s="252"/>
      <c r="H45" s="253"/>
      <c r="I45" s="242"/>
      <c r="J45" s="309" t="s">
        <v>11</v>
      </c>
      <c r="K45" s="246">
        <v>1</v>
      </c>
      <c r="L45" s="308"/>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row>
    <row r="46" spans="1:36" ht="3" customHeight="1">
      <c r="A46" s="268"/>
      <c r="B46" s="269"/>
      <c r="C46" s="269"/>
      <c r="D46" s="259"/>
      <c r="E46" s="259"/>
      <c r="F46" s="259"/>
      <c r="G46" s="262"/>
      <c r="H46" s="263"/>
      <c r="I46" s="242"/>
      <c r="J46" s="242"/>
      <c r="K46" s="242"/>
      <c r="L46" s="308"/>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row>
    <row r="47" spans="1:36" ht="12.75">
      <c r="A47" s="547" t="s">
        <v>16</v>
      </c>
      <c r="B47" s="548"/>
      <c r="C47" s="548"/>
      <c r="D47" s="562">
        <v>1</v>
      </c>
      <c r="E47" s="563"/>
      <c r="F47" s="252"/>
      <c r="G47" s="252"/>
      <c r="H47" s="253"/>
      <c r="I47" s="242"/>
      <c r="J47" s="308"/>
      <c r="K47" s="308"/>
      <c r="L47" s="308"/>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row>
    <row r="48" spans="1:36" ht="3" customHeight="1">
      <c r="A48" s="251"/>
      <c r="B48" s="252"/>
      <c r="C48" s="252"/>
      <c r="D48" s="256"/>
      <c r="E48" s="256"/>
      <c r="F48" s="252"/>
      <c r="G48" s="252"/>
      <c r="H48" s="253"/>
      <c r="I48" s="242"/>
      <c r="J48" s="242"/>
      <c r="K48" s="242"/>
      <c r="L48" s="308"/>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row>
    <row r="49" spans="1:36" ht="12.75">
      <c r="A49" s="555" t="s">
        <v>140</v>
      </c>
      <c r="B49" s="556"/>
      <c r="C49" s="556"/>
      <c r="D49" s="556"/>
      <c r="E49" s="556"/>
      <c r="F49" s="556"/>
      <c r="G49" s="556"/>
      <c r="H49" s="557"/>
      <c r="I49" s="242"/>
      <c r="L49" s="308"/>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row>
    <row r="50" spans="1:36" ht="4.5" customHeight="1">
      <c r="A50" s="251"/>
      <c r="B50" s="252"/>
      <c r="C50" s="252"/>
      <c r="D50" s="256"/>
      <c r="E50" s="256"/>
      <c r="F50" s="252"/>
      <c r="G50" s="252"/>
      <c r="H50" s="253"/>
      <c r="I50" s="242"/>
      <c r="L50" s="308"/>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row>
    <row r="51" spans="1:36" ht="12.75">
      <c r="A51" s="547" t="s">
        <v>141</v>
      </c>
      <c r="B51" s="548"/>
      <c r="C51" s="548"/>
      <c r="D51" s="256"/>
      <c r="E51" s="256"/>
      <c r="F51" s="252"/>
      <c r="G51" s="252"/>
      <c r="H51" s="253"/>
      <c r="I51" s="242"/>
      <c r="J51" s="308" t="s">
        <v>2</v>
      </c>
      <c r="K51" s="241">
        <v>1</v>
      </c>
      <c r="L51" s="308"/>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row>
    <row r="52" spans="1:36" ht="3.75" customHeight="1">
      <c r="A52" s="251"/>
      <c r="B52" s="252"/>
      <c r="C52" s="252"/>
      <c r="D52" s="256"/>
      <c r="E52" s="256"/>
      <c r="F52" s="252"/>
      <c r="G52" s="252"/>
      <c r="H52" s="253"/>
      <c r="I52" s="242"/>
      <c r="J52" s="242"/>
      <c r="K52" s="242"/>
      <c r="L52" s="308"/>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row>
    <row r="53" spans="1:36" ht="12.75">
      <c r="A53" s="547" t="s">
        <v>6</v>
      </c>
      <c r="B53" s="548"/>
      <c r="C53" s="548"/>
      <c r="D53" s="550"/>
      <c r="E53" s="550"/>
      <c r="F53" s="551" t="s">
        <v>138</v>
      </c>
      <c r="G53" s="551"/>
      <c r="H53" s="552"/>
      <c r="I53" s="242"/>
      <c r="J53" s="308"/>
      <c r="K53" s="308"/>
      <c r="L53" s="308"/>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row>
    <row r="54" spans="1:36" ht="6" customHeight="1">
      <c r="A54" s="251"/>
      <c r="B54" s="252"/>
      <c r="C54" s="252"/>
      <c r="D54" s="256"/>
      <c r="E54" s="256"/>
      <c r="F54" s="252"/>
      <c r="G54" s="252"/>
      <c r="H54" s="253"/>
      <c r="I54" s="242"/>
      <c r="J54" s="242"/>
      <c r="K54" s="242"/>
      <c r="L54" s="308"/>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row>
    <row r="55" spans="1:36" ht="12.75">
      <c r="A55" s="547" t="s">
        <v>9</v>
      </c>
      <c r="B55" s="548"/>
      <c r="C55" s="548"/>
      <c r="D55" s="549"/>
      <c r="E55" s="549"/>
      <c r="F55" s="553" t="s">
        <v>307</v>
      </c>
      <c r="G55" s="554"/>
      <c r="H55" s="271"/>
      <c r="I55" s="242"/>
      <c r="J55" s="242"/>
      <c r="K55" s="242"/>
      <c r="L55" s="308"/>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row>
    <row r="56" spans="1:36" ht="6" customHeight="1">
      <c r="A56" s="261"/>
      <c r="B56" s="259"/>
      <c r="C56" s="259"/>
      <c r="D56" s="259"/>
      <c r="E56" s="259"/>
      <c r="F56" s="259"/>
      <c r="G56" s="259"/>
      <c r="H56" s="260"/>
      <c r="I56" s="242"/>
      <c r="J56" s="242"/>
      <c r="K56" s="242"/>
      <c r="L56" s="308"/>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row>
    <row r="57" spans="1:36" ht="12.75">
      <c r="A57" s="555" t="s">
        <v>142</v>
      </c>
      <c r="B57" s="556"/>
      <c r="C57" s="556"/>
      <c r="D57" s="556"/>
      <c r="E57" s="556"/>
      <c r="F57" s="556"/>
      <c r="G57" s="556"/>
      <c r="H57" s="557"/>
      <c r="I57" s="242"/>
      <c r="J57" s="308"/>
      <c r="K57" s="308"/>
      <c r="L57" s="308"/>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row>
    <row r="58" spans="1:36" ht="3.75" customHeight="1">
      <c r="A58" s="261"/>
      <c r="B58" s="259"/>
      <c r="C58" s="259"/>
      <c r="D58" s="259"/>
      <c r="E58" s="259"/>
      <c r="F58" s="259"/>
      <c r="G58" s="259"/>
      <c r="H58" s="260"/>
      <c r="I58" s="242"/>
      <c r="J58" s="242"/>
      <c r="K58" s="242"/>
      <c r="L58" s="308"/>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row>
    <row r="59" spans="1:36" ht="15.75" customHeight="1">
      <c r="A59" s="547" t="s">
        <v>141</v>
      </c>
      <c r="B59" s="548"/>
      <c r="C59" s="548"/>
      <c r="D59" s="259"/>
      <c r="E59" s="259"/>
      <c r="F59" s="259"/>
      <c r="G59" s="259"/>
      <c r="H59" s="260"/>
      <c r="I59" s="242"/>
      <c r="J59" s="308" t="s">
        <v>137</v>
      </c>
      <c r="K59" s="241">
        <v>1</v>
      </c>
      <c r="L59" s="308"/>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row>
    <row r="60" spans="1:36" ht="6" customHeight="1">
      <c r="A60" s="261"/>
      <c r="B60" s="259"/>
      <c r="C60" s="259"/>
      <c r="D60" s="259"/>
      <c r="E60" s="259"/>
      <c r="F60" s="259"/>
      <c r="G60" s="259"/>
      <c r="H60" s="260"/>
      <c r="I60" s="242"/>
      <c r="J60" s="242"/>
      <c r="K60" s="242"/>
      <c r="L60" s="308"/>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row>
    <row r="61" spans="1:36" ht="13.5" customHeight="1">
      <c r="A61" s="547" t="s">
        <v>6</v>
      </c>
      <c r="B61" s="548"/>
      <c r="C61" s="548"/>
      <c r="D61" s="550"/>
      <c r="E61" s="550"/>
      <c r="F61" s="262" t="s">
        <v>139</v>
      </c>
      <c r="H61" s="263"/>
      <c r="I61" s="242"/>
      <c r="J61" s="308"/>
      <c r="K61" s="308"/>
      <c r="L61" s="308"/>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row>
    <row r="62" spans="1:36" ht="6" customHeight="1">
      <c r="A62" s="261"/>
      <c r="B62" s="259"/>
      <c r="C62" s="259"/>
      <c r="D62" s="259"/>
      <c r="E62" s="259"/>
      <c r="F62" s="259"/>
      <c r="G62" s="262"/>
      <c r="H62" s="263"/>
      <c r="I62" s="242"/>
      <c r="J62" s="242"/>
      <c r="K62" s="242"/>
      <c r="L62" s="308"/>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row>
    <row r="63" spans="1:36" ht="12.75">
      <c r="A63" s="547" t="s">
        <v>9</v>
      </c>
      <c r="B63" s="548"/>
      <c r="C63" s="548"/>
      <c r="D63" s="549"/>
      <c r="E63" s="549"/>
      <c r="F63" s="553" t="s">
        <v>307</v>
      </c>
      <c r="G63" s="554"/>
      <c r="H63" s="271"/>
      <c r="I63" s="242"/>
      <c r="J63" s="308"/>
      <c r="K63" s="308"/>
      <c r="L63" s="309"/>
      <c r="P63" s="242"/>
      <c r="Q63" s="242"/>
      <c r="R63" s="242"/>
      <c r="S63" s="242"/>
      <c r="T63" s="242"/>
      <c r="U63" s="242"/>
      <c r="V63" s="242"/>
      <c r="W63" s="242"/>
      <c r="X63" s="242"/>
      <c r="Y63" s="242"/>
      <c r="Z63" s="242"/>
      <c r="AA63" s="242"/>
      <c r="AB63" s="242"/>
      <c r="AC63" s="242"/>
      <c r="AD63" s="242"/>
      <c r="AE63" s="242"/>
      <c r="AF63" s="242"/>
      <c r="AG63" s="242"/>
      <c r="AH63" s="242"/>
      <c r="AI63" s="242"/>
      <c r="AJ63" s="242"/>
    </row>
    <row r="64" spans="1:36" ht="7.5" customHeight="1">
      <c r="A64" s="261"/>
      <c r="B64" s="259"/>
      <c r="C64" s="259"/>
      <c r="D64" s="259"/>
      <c r="E64" s="259"/>
      <c r="F64" s="259"/>
      <c r="G64" s="262"/>
      <c r="H64" s="263"/>
      <c r="I64" s="242"/>
      <c r="J64" s="242"/>
      <c r="K64" s="242"/>
      <c r="L64" s="308"/>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row>
    <row r="65" spans="1:36" ht="16.5" customHeight="1">
      <c r="A65" s="547" t="s">
        <v>10</v>
      </c>
      <c r="B65" s="548"/>
      <c r="C65" s="548"/>
      <c r="D65" s="582"/>
      <c r="E65" s="582"/>
      <c r="F65" s="582"/>
      <c r="G65" s="582"/>
      <c r="H65" s="583"/>
      <c r="L65" s="308"/>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row>
    <row r="66" spans="1:36" ht="2.25" customHeight="1" thickBot="1">
      <c r="A66" s="243"/>
      <c r="B66" s="243"/>
      <c r="C66" s="243"/>
      <c r="D66" s="243"/>
      <c r="E66" s="243"/>
      <c r="F66" s="243"/>
      <c r="G66" s="243"/>
      <c r="H66" s="243"/>
      <c r="I66" s="242"/>
      <c r="J66" s="242"/>
      <c r="K66" s="242"/>
      <c r="L66" s="308"/>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row>
    <row r="67" spans="1:36" ht="15">
      <c r="A67" s="248" t="s">
        <v>19</v>
      </c>
      <c r="B67" s="249"/>
      <c r="C67" s="249"/>
      <c r="D67" s="249"/>
      <c r="E67" s="249"/>
      <c r="F67" s="249"/>
      <c r="G67" s="249"/>
      <c r="H67" s="250"/>
      <c r="I67" s="308"/>
      <c r="J67" s="308"/>
      <c r="K67" s="308"/>
      <c r="L67" s="309"/>
      <c r="P67" s="242"/>
      <c r="Q67" s="242"/>
      <c r="R67" s="242"/>
      <c r="S67" s="242"/>
      <c r="T67" s="242"/>
      <c r="U67" s="242"/>
      <c r="V67" s="242"/>
      <c r="W67" s="242"/>
      <c r="X67" s="242"/>
      <c r="Y67" s="242"/>
      <c r="Z67" s="242"/>
      <c r="AA67" s="242"/>
      <c r="AB67" s="242"/>
      <c r="AC67" s="242"/>
      <c r="AD67" s="242"/>
      <c r="AE67" s="242"/>
      <c r="AF67" s="242"/>
      <c r="AG67" s="242"/>
      <c r="AH67" s="242"/>
      <c r="AI67" s="242"/>
      <c r="AJ67" s="242"/>
    </row>
    <row r="68" spans="1:36" ht="2.25" customHeight="1">
      <c r="A68" s="251"/>
      <c r="B68" s="252"/>
      <c r="C68" s="252"/>
      <c r="D68" s="252"/>
      <c r="E68" s="252"/>
      <c r="F68" s="252"/>
      <c r="G68" s="252"/>
      <c r="H68" s="253"/>
      <c r="I68" s="242"/>
      <c r="J68" s="308"/>
      <c r="K68" s="308"/>
      <c r="L68" s="308"/>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row>
    <row r="69" spans="1:36" ht="12.75">
      <c r="A69" s="547" t="s">
        <v>15</v>
      </c>
      <c r="B69" s="548"/>
      <c r="C69" s="548"/>
      <c r="D69" s="560"/>
      <c r="E69" s="560"/>
      <c r="F69" s="560"/>
      <c r="G69" s="560"/>
      <c r="H69" s="561"/>
      <c r="L69" s="308"/>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row>
    <row r="70" spans="1:36" ht="3.75" customHeight="1">
      <c r="A70" s="251"/>
      <c r="B70" s="252"/>
      <c r="C70" s="252"/>
      <c r="D70" s="256"/>
      <c r="E70" s="256"/>
      <c r="F70" s="256"/>
      <c r="G70" s="252"/>
      <c r="H70" s="253"/>
      <c r="I70" s="242"/>
      <c r="J70" s="308"/>
      <c r="K70" s="308"/>
      <c r="L70" s="308"/>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row>
    <row r="71" spans="1:36" ht="12.75">
      <c r="A71" s="547" t="s">
        <v>17</v>
      </c>
      <c r="B71" s="548"/>
      <c r="C71" s="548"/>
      <c r="D71" s="256"/>
      <c r="E71" s="256"/>
      <c r="F71" s="252"/>
      <c r="G71" s="252"/>
      <c r="H71" s="253"/>
      <c r="I71" s="242"/>
      <c r="J71" s="309" t="s">
        <v>11</v>
      </c>
      <c r="K71" s="246">
        <v>1</v>
      </c>
      <c r="L71" s="308"/>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row>
    <row r="72" spans="1:36" ht="3" customHeight="1">
      <c r="A72" s="251"/>
      <c r="B72" s="252"/>
      <c r="C72" s="252"/>
      <c r="D72" s="256"/>
      <c r="E72" s="256"/>
      <c r="F72" s="252"/>
      <c r="G72" s="252"/>
      <c r="H72" s="253"/>
      <c r="I72" s="242"/>
      <c r="J72" s="242"/>
      <c r="K72" s="242"/>
      <c r="L72" s="308"/>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row>
    <row r="73" spans="1:36" ht="12.75">
      <c r="A73" s="547" t="s">
        <v>16</v>
      </c>
      <c r="B73" s="548"/>
      <c r="C73" s="548"/>
      <c r="D73" s="562">
        <v>1</v>
      </c>
      <c r="E73" s="563"/>
      <c r="F73" s="252"/>
      <c r="G73" s="252"/>
      <c r="H73" s="253"/>
      <c r="I73" s="242"/>
      <c r="J73" s="308"/>
      <c r="K73" s="308"/>
      <c r="L73" s="308"/>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row>
    <row r="74" spans="1:36" ht="3" customHeight="1">
      <c r="A74" s="251"/>
      <c r="B74" s="252"/>
      <c r="C74" s="252"/>
      <c r="D74" s="256"/>
      <c r="E74" s="256"/>
      <c r="F74" s="252"/>
      <c r="G74" s="252"/>
      <c r="H74" s="253"/>
      <c r="I74" s="242"/>
      <c r="J74" s="242"/>
      <c r="K74" s="242"/>
      <c r="L74" s="308"/>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row>
    <row r="75" spans="1:36" ht="12.75">
      <c r="A75" s="555" t="s">
        <v>140</v>
      </c>
      <c r="B75" s="556"/>
      <c r="C75" s="556"/>
      <c r="D75" s="556"/>
      <c r="E75" s="556"/>
      <c r="F75" s="556"/>
      <c r="G75" s="556"/>
      <c r="H75" s="557"/>
      <c r="I75" s="242"/>
      <c r="L75" s="308"/>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row>
    <row r="76" spans="1:36" ht="4.5" customHeight="1">
      <c r="A76" s="251"/>
      <c r="B76" s="252"/>
      <c r="C76" s="252"/>
      <c r="D76" s="256"/>
      <c r="E76" s="256"/>
      <c r="F76" s="252"/>
      <c r="G76" s="252"/>
      <c r="H76" s="253"/>
      <c r="I76" s="242"/>
      <c r="L76" s="308"/>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row>
    <row r="77" spans="1:36" ht="12.75">
      <c r="A77" s="547" t="s">
        <v>141</v>
      </c>
      <c r="B77" s="548"/>
      <c r="C77" s="548"/>
      <c r="D77" s="256"/>
      <c r="E77" s="256"/>
      <c r="F77" s="252"/>
      <c r="G77" s="252"/>
      <c r="H77" s="253"/>
      <c r="I77" s="242"/>
      <c r="J77" s="308" t="s">
        <v>2</v>
      </c>
      <c r="K77" s="241">
        <v>1</v>
      </c>
      <c r="L77" s="308"/>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row>
    <row r="78" spans="1:36" ht="3" customHeight="1">
      <c r="A78" s="251"/>
      <c r="B78" s="252"/>
      <c r="C78" s="252"/>
      <c r="D78" s="256"/>
      <c r="E78" s="256"/>
      <c r="F78" s="252"/>
      <c r="G78" s="252"/>
      <c r="H78" s="253"/>
      <c r="I78" s="242"/>
      <c r="J78" s="242"/>
      <c r="K78" s="242"/>
      <c r="L78" s="308"/>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row>
    <row r="79" spans="1:36" ht="12.75">
      <c r="A79" s="547" t="s">
        <v>6</v>
      </c>
      <c r="B79" s="548"/>
      <c r="C79" s="548"/>
      <c r="D79" s="550"/>
      <c r="E79" s="550"/>
      <c r="F79" s="551" t="s">
        <v>138</v>
      </c>
      <c r="G79" s="551"/>
      <c r="H79" s="552"/>
      <c r="I79" s="242"/>
      <c r="J79" s="308"/>
      <c r="K79" s="308"/>
      <c r="L79" s="308"/>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row>
    <row r="80" spans="1:36" ht="4.5" customHeight="1">
      <c r="A80" s="251"/>
      <c r="B80" s="252"/>
      <c r="C80" s="252"/>
      <c r="D80" s="256"/>
      <c r="E80" s="256"/>
      <c r="F80" s="252"/>
      <c r="G80" s="252"/>
      <c r="H80" s="253"/>
      <c r="I80" s="242"/>
      <c r="J80" s="242"/>
      <c r="K80" s="242"/>
      <c r="L80" s="308"/>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row>
    <row r="81" spans="1:36" ht="12.75">
      <c r="A81" s="547" t="s">
        <v>9</v>
      </c>
      <c r="B81" s="548"/>
      <c r="C81" s="548"/>
      <c r="D81" s="549"/>
      <c r="E81" s="549"/>
      <c r="F81" s="553" t="s">
        <v>307</v>
      </c>
      <c r="G81" s="554"/>
      <c r="H81" s="271"/>
      <c r="I81" s="242"/>
      <c r="J81" s="242"/>
      <c r="K81" s="242"/>
      <c r="L81" s="308"/>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row>
    <row r="82" spans="1:36" ht="4.5" customHeight="1">
      <c r="A82" s="251"/>
      <c r="B82" s="252"/>
      <c r="C82" s="252"/>
      <c r="D82" s="256"/>
      <c r="E82" s="256"/>
      <c r="F82" s="252"/>
      <c r="G82" s="252"/>
      <c r="H82" s="253"/>
      <c r="I82" s="242"/>
      <c r="J82" s="242"/>
      <c r="K82" s="242"/>
      <c r="L82" s="308"/>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row>
    <row r="83" spans="1:36" ht="12.75">
      <c r="A83" s="555" t="s">
        <v>142</v>
      </c>
      <c r="B83" s="556"/>
      <c r="C83" s="556"/>
      <c r="D83" s="556"/>
      <c r="E83" s="556"/>
      <c r="F83" s="556"/>
      <c r="G83" s="556"/>
      <c r="H83" s="557"/>
      <c r="I83" s="242"/>
      <c r="J83" s="308"/>
      <c r="K83" s="308"/>
      <c r="L83" s="308"/>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row>
    <row r="84" spans="1:36" ht="3.75" customHeight="1">
      <c r="A84" s="251"/>
      <c r="B84" s="252"/>
      <c r="C84" s="252"/>
      <c r="D84" s="256"/>
      <c r="E84" s="256"/>
      <c r="F84" s="252"/>
      <c r="G84" s="252"/>
      <c r="H84" s="253"/>
      <c r="I84" s="242"/>
      <c r="J84" s="242"/>
      <c r="K84" s="242"/>
      <c r="L84" s="308"/>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row>
    <row r="85" spans="1:36" ht="15.75" customHeight="1">
      <c r="A85" s="547" t="s">
        <v>141</v>
      </c>
      <c r="B85" s="548"/>
      <c r="C85" s="548"/>
      <c r="D85" s="259"/>
      <c r="E85" s="259"/>
      <c r="F85" s="259"/>
      <c r="G85" s="259"/>
      <c r="H85" s="260"/>
      <c r="I85" s="242"/>
      <c r="J85" s="308" t="s">
        <v>137</v>
      </c>
      <c r="K85" s="241">
        <v>1</v>
      </c>
      <c r="L85" s="308"/>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row>
    <row r="86" spans="1:36" ht="3" customHeight="1">
      <c r="A86" s="261"/>
      <c r="B86" s="259"/>
      <c r="C86" s="259"/>
      <c r="D86" s="259"/>
      <c r="E86" s="259"/>
      <c r="F86" s="259"/>
      <c r="G86" s="259"/>
      <c r="H86" s="260"/>
      <c r="I86" s="242"/>
      <c r="J86" s="242"/>
      <c r="K86" s="242"/>
      <c r="L86" s="308"/>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row>
    <row r="87" spans="1:36" ht="13.5" customHeight="1">
      <c r="A87" s="547" t="s">
        <v>6</v>
      </c>
      <c r="B87" s="548"/>
      <c r="C87" s="548"/>
      <c r="D87" s="550"/>
      <c r="E87" s="550"/>
      <c r="F87" s="262" t="s">
        <v>139</v>
      </c>
      <c r="H87" s="263"/>
      <c r="I87" s="242"/>
      <c r="J87" s="308"/>
      <c r="K87" s="308"/>
      <c r="L87" s="308"/>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row>
    <row r="88" spans="1:36" ht="3.75" customHeight="1">
      <c r="A88" s="261"/>
      <c r="B88" s="259"/>
      <c r="C88" s="259"/>
      <c r="D88" s="259"/>
      <c r="E88" s="259"/>
      <c r="F88" s="259"/>
      <c r="G88" s="262"/>
      <c r="H88" s="263"/>
      <c r="I88" s="242"/>
      <c r="J88" s="242"/>
      <c r="K88" s="242"/>
      <c r="L88" s="308"/>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row>
    <row r="89" spans="1:36" ht="12.75">
      <c r="A89" s="547" t="s">
        <v>9</v>
      </c>
      <c r="B89" s="548"/>
      <c r="C89" s="548"/>
      <c r="D89" s="549"/>
      <c r="E89" s="549"/>
      <c r="F89" s="553" t="s">
        <v>307</v>
      </c>
      <c r="G89" s="554"/>
      <c r="H89" s="271"/>
      <c r="I89" s="242"/>
      <c r="J89" s="308"/>
      <c r="K89" s="308"/>
      <c r="L89" s="309"/>
      <c r="P89" s="242"/>
      <c r="Q89" s="242"/>
      <c r="R89" s="242"/>
      <c r="S89" s="242"/>
      <c r="T89" s="242"/>
      <c r="U89" s="242"/>
      <c r="V89" s="242"/>
      <c r="W89" s="242"/>
      <c r="X89" s="242"/>
      <c r="Y89" s="242"/>
      <c r="Z89" s="242"/>
      <c r="AA89" s="242"/>
      <c r="AB89" s="242"/>
      <c r="AC89" s="242"/>
      <c r="AD89" s="242"/>
      <c r="AE89" s="242"/>
      <c r="AF89" s="242"/>
      <c r="AG89" s="242"/>
      <c r="AH89" s="242"/>
      <c r="AI89" s="242"/>
      <c r="AJ89" s="242"/>
    </row>
    <row r="90" spans="1:36" ht="6.75" customHeight="1">
      <c r="A90" s="261"/>
      <c r="B90" s="259"/>
      <c r="C90" s="259"/>
      <c r="D90" s="259"/>
      <c r="E90" s="259"/>
      <c r="F90" s="259"/>
      <c r="G90" s="262"/>
      <c r="H90" s="263"/>
      <c r="I90" s="242"/>
      <c r="J90" s="242"/>
      <c r="K90" s="242"/>
      <c r="L90" s="308"/>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row>
    <row r="91" spans="1:36" ht="18" customHeight="1">
      <c r="A91" s="547" t="s">
        <v>10</v>
      </c>
      <c r="B91" s="548"/>
      <c r="C91" s="548"/>
      <c r="D91" s="582"/>
      <c r="E91" s="582"/>
      <c r="F91" s="582"/>
      <c r="G91" s="582"/>
      <c r="H91" s="583"/>
      <c r="L91" s="308"/>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row>
    <row r="92" spans="1:36" ht="3" customHeight="1" thickBot="1">
      <c r="A92" s="243"/>
      <c r="B92" s="243"/>
      <c r="C92" s="243"/>
      <c r="D92" s="243"/>
      <c r="E92" s="243"/>
      <c r="F92" s="243"/>
      <c r="G92" s="243"/>
      <c r="H92" s="243"/>
      <c r="I92" s="242"/>
      <c r="J92" s="242"/>
      <c r="K92" s="242"/>
      <c r="L92" s="308"/>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row>
    <row r="93" spans="1:36" ht="15">
      <c r="A93" s="248" t="s">
        <v>57</v>
      </c>
      <c r="B93" s="249"/>
      <c r="C93" s="249"/>
      <c r="D93" s="249"/>
      <c r="E93" s="249"/>
      <c r="F93" s="249"/>
      <c r="G93" s="249"/>
      <c r="H93" s="250"/>
      <c r="I93" s="308"/>
      <c r="J93" s="308"/>
      <c r="K93" s="308"/>
      <c r="L93" s="309"/>
      <c r="P93" s="242"/>
      <c r="Q93" s="242"/>
      <c r="R93" s="242"/>
      <c r="S93" s="242"/>
      <c r="T93" s="242"/>
      <c r="U93" s="242"/>
      <c r="V93" s="242"/>
      <c r="W93" s="242"/>
      <c r="X93" s="242"/>
      <c r="Y93" s="242"/>
      <c r="Z93" s="242"/>
      <c r="AA93" s="242"/>
      <c r="AB93" s="242"/>
      <c r="AC93" s="242"/>
      <c r="AD93" s="242"/>
      <c r="AE93" s="242"/>
      <c r="AF93" s="242"/>
      <c r="AG93" s="242"/>
      <c r="AH93" s="242"/>
      <c r="AI93" s="242"/>
      <c r="AJ93" s="242"/>
    </row>
    <row r="94" spans="1:36" ht="2.25" customHeight="1">
      <c r="A94" s="251"/>
      <c r="B94" s="252"/>
      <c r="C94" s="252"/>
      <c r="D94" s="252"/>
      <c r="E94" s="252"/>
      <c r="F94" s="252"/>
      <c r="G94" s="252"/>
      <c r="H94" s="253"/>
      <c r="I94" s="242"/>
      <c r="J94" s="308"/>
      <c r="K94" s="308"/>
      <c r="L94" s="308"/>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row>
    <row r="95" spans="1:36" ht="12.75">
      <c r="A95" s="547" t="s">
        <v>15</v>
      </c>
      <c r="B95" s="548"/>
      <c r="C95" s="548"/>
      <c r="D95" s="560"/>
      <c r="E95" s="560"/>
      <c r="F95" s="560"/>
      <c r="G95" s="560"/>
      <c r="H95" s="561"/>
      <c r="L95" s="308"/>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row>
    <row r="96" spans="1:36" ht="3" customHeight="1">
      <c r="A96" s="251"/>
      <c r="B96" s="252"/>
      <c r="C96" s="252"/>
      <c r="D96" s="256"/>
      <c r="E96" s="256"/>
      <c r="F96" s="256"/>
      <c r="G96" s="252"/>
      <c r="H96" s="253"/>
      <c r="I96" s="242"/>
      <c r="J96" s="308"/>
      <c r="K96" s="308"/>
      <c r="L96" s="308"/>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row>
    <row r="97" spans="1:36" ht="12.75">
      <c r="A97" s="547" t="s">
        <v>17</v>
      </c>
      <c r="B97" s="548"/>
      <c r="C97" s="548"/>
      <c r="D97" s="256"/>
      <c r="E97" s="256"/>
      <c r="F97" s="252"/>
      <c r="G97" s="252"/>
      <c r="H97" s="253"/>
      <c r="I97" s="242"/>
      <c r="J97" s="309" t="s">
        <v>11</v>
      </c>
      <c r="K97" s="246">
        <v>1</v>
      </c>
      <c r="L97" s="308"/>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row>
    <row r="98" spans="1:36" ht="3.75" customHeight="1">
      <c r="A98" s="251"/>
      <c r="B98" s="252"/>
      <c r="C98" s="252"/>
      <c r="D98" s="256"/>
      <c r="E98" s="256"/>
      <c r="F98" s="252"/>
      <c r="G98" s="252"/>
      <c r="H98" s="253"/>
      <c r="I98" s="242"/>
      <c r="J98" s="242"/>
      <c r="K98" s="242"/>
      <c r="L98" s="308"/>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row>
    <row r="99" spans="1:36" ht="12.75">
      <c r="A99" s="547" t="s">
        <v>16</v>
      </c>
      <c r="B99" s="548"/>
      <c r="C99" s="548"/>
      <c r="D99" s="562">
        <v>1</v>
      </c>
      <c r="E99" s="563"/>
      <c r="F99" s="252"/>
      <c r="G99" s="252"/>
      <c r="H99" s="253"/>
      <c r="I99" s="242"/>
      <c r="J99" s="308"/>
      <c r="K99" s="308"/>
      <c r="L99" s="308"/>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row>
    <row r="100" spans="1:36" ht="3.75" customHeight="1">
      <c r="A100" s="251"/>
      <c r="B100" s="252"/>
      <c r="C100" s="252"/>
      <c r="D100" s="256"/>
      <c r="E100" s="256"/>
      <c r="F100" s="252"/>
      <c r="G100" s="252"/>
      <c r="H100" s="253"/>
      <c r="I100" s="242"/>
      <c r="J100" s="242"/>
      <c r="K100" s="242"/>
      <c r="L100" s="308"/>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row>
    <row r="101" spans="1:36" ht="12.75">
      <c r="A101" s="555" t="s">
        <v>140</v>
      </c>
      <c r="B101" s="556"/>
      <c r="C101" s="556"/>
      <c r="D101" s="556"/>
      <c r="E101" s="556"/>
      <c r="F101" s="556"/>
      <c r="G101" s="556"/>
      <c r="H101" s="557"/>
      <c r="I101" s="242"/>
      <c r="L101" s="308"/>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row>
    <row r="102" spans="1:36" ht="3.75" customHeight="1">
      <c r="A102" s="251"/>
      <c r="B102" s="252"/>
      <c r="C102" s="252"/>
      <c r="D102" s="256"/>
      <c r="E102" s="256"/>
      <c r="F102" s="252"/>
      <c r="G102" s="252"/>
      <c r="H102" s="253"/>
      <c r="I102" s="242"/>
      <c r="L102" s="308"/>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row>
    <row r="103" spans="1:36" ht="12.75">
      <c r="A103" s="547" t="s">
        <v>141</v>
      </c>
      <c r="B103" s="548"/>
      <c r="C103" s="548"/>
      <c r="D103" s="256"/>
      <c r="E103" s="256"/>
      <c r="F103" s="252"/>
      <c r="G103" s="252"/>
      <c r="H103" s="253"/>
      <c r="I103" s="242"/>
      <c r="J103" s="308" t="s">
        <v>2</v>
      </c>
      <c r="K103" s="241">
        <v>1</v>
      </c>
      <c r="L103" s="308"/>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row>
    <row r="104" spans="1:36" ht="2.25" customHeight="1">
      <c r="A104" s="251"/>
      <c r="B104" s="252"/>
      <c r="C104" s="252"/>
      <c r="D104" s="256"/>
      <c r="E104" s="256"/>
      <c r="F104" s="252"/>
      <c r="G104" s="252"/>
      <c r="H104" s="253"/>
      <c r="I104" s="242"/>
      <c r="J104" s="242"/>
      <c r="K104" s="242"/>
      <c r="L104" s="308"/>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row>
    <row r="105" spans="1:36" ht="12.75">
      <c r="A105" s="547" t="s">
        <v>6</v>
      </c>
      <c r="B105" s="548"/>
      <c r="C105" s="548"/>
      <c r="D105" s="550"/>
      <c r="E105" s="550"/>
      <c r="F105" s="551" t="s">
        <v>138</v>
      </c>
      <c r="G105" s="551"/>
      <c r="H105" s="552"/>
      <c r="I105" s="242"/>
      <c r="J105" s="308"/>
      <c r="K105" s="308"/>
      <c r="L105" s="308"/>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row>
    <row r="106" spans="1:36" ht="2.25" customHeight="1">
      <c r="A106" s="251"/>
      <c r="B106" s="252"/>
      <c r="C106" s="252"/>
      <c r="D106" s="256"/>
      <c r="E106" s="256"/>
      <c r="F106" s="252"/>
      <c r="G106" s="252"/>
      <c r="H106" s="253"/>
      <c r="I106" s="242"/>
      <c r="J106" s="242"/>
      <c r="K106" s="242"/>
      <c r="L106" s="308"/>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row>
    <row r="107" spans="1:36" ht="12.75">
      <c r="A107" s="547" t="s">
        <v>9</v>
      </c>
      <c r="B107" s="548"/>
      <c r="C107" s="548"/>
      <c r="D107" s="549"/>
      <c r="E107" s="549"/>
      <c r="F107" s="553" t="s">
        <v>307</v>
      </c>
      <c r="G107" s="554"/>
      <c r="H107" s="271"/>
      <c r="I107" s="242"/>
      <c r="J107" s="242"/>
      <c r="K107" s="242"/>
      <c r="L107" s="308"/>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row>
    <row r="108" spans="1:36" ht="4.5" customHeight="1">
      <c r="A108" s="251"/>
      <c r="B108" s="255"/>
      <c r="C108" s="252"/>
      <c r="D108" s="256"/>
      <c r="E108" s="256"/>
      <c r="F108" s="252"/>
      <c r="G108" s="252"/>
      <c r="H108" s="253"/>
      <c r="I108" s="242"/>
      <c r="J108" s="242"/>
      <c r="K108" s="242"/>
      <c r="L108" s="308"/>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row>
    <row r="109" spans="1:36" ht="12.75">
      <c r="A109" s="555" t="s">
        <v>142</v>
      </c>
      <c r="B109" s="556"/>
      <c r="C109" s="556"/>
      <c r="D109" s="556"/>
      <c r="E109" s="556"/>
      <c r="F109" s="556"/>
      <c r="G109" s="556"/>
      <c r="H109" s="557"/>
      <c r="I109" s="242"/>
      <c r="J109" s="308"/>
      <c r="K109" s="308"/>
      <c r="L109" s="308"/>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row>
    <row r="110" spans="1:36" ht="3.75" customHeight="1">
      <c r="A110" s="251"/>
      <c r="B110" s="252"/>
      <c r="C110" s="252"/>
      <c r="D110" s="256"/>
      <c r="E110" s="256"/>
      <c r="F110" s="252"/>
      <c r="G110" s="252"/>
      <c r="H110" s="253"/>
      <c r="I110" s="242"/>
      <c r="J110" s="242"/>
      <c r="K110" s="242"/>
      <c r="L110" s="308"/>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row>
    <row r="111" spans="1:36" ht="15.75" customHeight="1">
      <c r="A111" s="547" t="s">
        <v>141</v>
      </c>
      <c r="B111" s="548"/>
      <c r="C111" s="548"/>
      <c r="D111" s="259"/>
      <c r="E111" s="259"/>
      <c r="F111" s="259"/>
      <c r="G111" s="259"/>
      <c r="H111" s="260"/>
      <c r="I111" s="242"/>
      <c r="J111" s="308" t="s">
        <v>137</v>
      </c>
      <c r="K111" s="241">
        <v>1</v>
      </c>
      <c r="L111" s="308"/>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row>
    <row r="112" spans="1:36" ht="3" customHeight="1">
      <c r="A112" s="261"/>
      <c r="B112" s="259"/>
      <c r="C112" s="259"/>
      <c r="D112" s="259"/>
      <c r="E112" s="259"/>
      <c r="F112" s="259"/>
      <c r="G112" s="259"/>
      <c r="H112" s="260"/>
      <c r="I112" s="242"/>
      <c r="J112" s="242"/>
      <c r="K112" s="242"/>
      <c r="L112" s="308"/>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row>
    <row r="113" spans="1:36" ht="13.5" customHeight="1">
      <c r="A113" s="547" t="s">
        <v>6</v>
      </c>
      <c r="B113" s="548"/>
      <c r="C113" s="548"/>
      <c r="D113" s="550"/>
      <c r="E113" s="550"/>
      <c r="F113" s="262" t="s">
        <v>139</v>
      </c>
      <c r="H113" s="263"/>
      <c r="I113" s="242"/>
      <c r="J113" s="308"/>
      <c r="K113" s="308"/>
      <c r="L113" s="308"/>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row>
    <row r="114" spans="1:36" ht="3.75" customHeight="1">
      <c r="A114" s="261"/>
      <c r="B114" s="259"/>
      <c r="C114" s="259"/>
      <c r="D114" s="259"/>
      <c r="E114" s="259"/>
      <c r="F114" s="259"/>
      <c r="G114" s="262"/>
      <c r="H114" s="263"/>
      <c r="I114" s="242"/>
      <c r="J114" s="242"/>
      <c r="K114" s="242"/>
      <c r="L114" s="308"/>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row>
    <row r="115" spans="1:36" ht="12.75">
      <c r="A115" s="547" t="s">
        <v>9</v>
      </c>
      <c r="B115" s="548"/>
      <c r="C115" s="548"/>
      <c r="D115" s="549"/>
      <c r="E115" s="549"/>
      <c r="F115" s="553" t="s">
        <v>307</v>
      </c>
      <c r="G115" s="554"/>
      <c r="H115" s="271"/>
      <c r="I115" s="242"/>
      <c r="J115" s="308"/>
      <c r="K115" s="308"/>
      <c r="L115" s="309"/>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row>
    <row r="116" spans="1:36" ht="6.75" customHeight="1">
      <c r="A116" s="261"/>
      <c r="B116" s="259"/>
      <c r="C116" s="259"/>
      <c r="D116" s="259"/>
      <c r="E116" s="259"/>
      <c r="F116" s="259"/>
      <c r="G116" s="262"/>
      <c r="H116" s="263"/>
      <c r="I116" s="242"/>
      <c r="J116" s="242"/>
      <c r="K116" s="242"/>
      <c r="L116" s="308"/>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row>
    <row r="117" spans="1:36" ht="16.5" customHeight="1">
      <c r="A117" s="547" t="s">
        <v>10</v>
      </c>
      <c r="B117" s="548"/>
      <c r="C117" s="548"/>
      <c r="D117" s="582"/>
      <c r="E117" s="582"/>
      <c r="F117" s="582"/>
      <c r="G117" s="582"/>
      <c r="H117" s="583"/>
      <c r="L117" s="308"/>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row>
    <row r="118" spans="1:36" ht="3" customHeight="1" thickBot="1">
      <c r="A118" s="243"/>
      <c r="B118" s="243"/>
      <c r="C118" s="243"/>
      <c r="D118" s="243"/>
      <c r="E118" s="243"/>
      <c r="F118" s="243"/>
      <c r="G118" s="243"/>
      <c r="H118" s="243"/>
      <c r="I118" s="242"/>
      <c r="J118" s="242"/>
      <c r="K118" s="242"/>
      <c r="L118" s="308"/>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row>
    <row r="119" spans="1:36" ht="15">
      <c r="A119" s="248" t="s">
        <v>58</v>
      </c>
      <c r="B119" s="249"/>
      <c r="C119" s="249"/>
      <c r="D119" s="249"/>
      <c r="E119" s="249"/>
      <c r="F119" s="249"/>
      <c r="G119" s="249"/>
      <c r="H119" s="250"/>
      <c r="I119" s="308"/>
      <c r="J119" s="308"/>
      <c r="K119" s="308"/>
      <c r="L119" s="309"/>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row>
    <row r="120" spans="1:36" ht="3" customHeight="1">
      <c r="A120" s="251"/>
      <c r="B120" s="252"/>
      <c r="C120" s="252"/>
      <c r="D120" s="252"/>
      <c r="E120" s="252"/>
      <c r="F120" s="252"/>
      <c r="G120" s="252"/>
      <c r="H120" s="253"/>
      <c r="I120" s="242"/>
      <c r="J120" s="308"/>
      <c r="K120" s="308"/>
      <c r="L120" s="309"/>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row>
    <row r="121" spans="1:36" ht="12.75">
      <c r="A121" s="547" t="s">
        <v>15</v>
      </c>
      <c r="B121" s="548"/>
      <c r="C121" s="548"/>
      <c r="D121" s="560"/>
      <c r="E121" s="560"/>
      <c r="F121" s="560"/>
      <c r="G121" s="560"/>
      <c r="H121" s="561"/>
      <c r="L121" s="308"/>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row>
    <row r="122" spans="1:36" ht="3.75" customHeight="1">
      <c r="A122" s="251"/>
      <c r="B122" s="252"/>
      <c r="C122" s="252"/>
      <c r="D122" s="256"/>
      <c r="E122" s="256"/>
      <c r="F122" s="256"/>
      <c r="G122" s="252"/>
      <c r="H122" s="253"/>
      <c r="J122" s="309"/>
      <c r="K122" s="309"/>
      <c r="L122" s="308"/>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row>
    <row r="123" spans="1:36" ht="12.75">
      <c r="A123" s="547" t="s">
        <v>17</v>
      </c>
      <c r="B123" s="548"/>
      <c r="C123" s="548"/>
      <c r="D123" s="256"/>
      <c r="E123" s="256"/>
      <c r="F123" s="252"/>
      <c r="G123" s="252"/>
      <c r="H123" s="253"/>
      <c r="I123" s="242"/>
      <c r="J123" s="309" t="s">
        <v>11</v>
      </c>
      <c r="K123" s="246">
        <v>1</v>
      </c>
      <c r="L123" s="308"/>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row>
    <row r="124" spans="1:36" ht="3.75" customHeight="1">
      <c r="A124" s="251"/>
      <c r="B124" s="252"/>
      <c r="C124" s="252"/>
      <c r="D124" s="256"/>
      <c r="E124" s="256"/>
      <c r="F124" s="252"/>
      <c r="G124" s="252"/>
      <c r="H124" s="253"/>
      <c r="I124" s="242"/>
      <c r="J124" s="242"/>
      <c r="K124" s="242"/>
      <c r="L124" s="308"/>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row>
    <row r="125" spans="1:36" ht="12.75">
      <c r="A125" s="547" t="s">
        <v>16</v>
      </c>
      <c r="B125" s="548"/>
      <c r="C125" s="548"/>
      <c r="D125" s="562">
        <v>1</v>
      </c>
      <c r="E125" s="563"/>
      <c r="F125" s="252"/>
      <c r="G125" s="252"/>
      <c r="H125" s="253"/>
      <c r="I125" s="242"/>
      <c r="J125" s="308"/>
      <c r="K125" s="308"/>
      <c r="L125" s="308"/>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row>
    <row r="126" spans="1:36" ht="1.5" customHeight="1">
      <c r="A126" s="251"/>
      <c r="B126" s="252"/>
      <c r="C126" s="252"/>
      <c r="D126" s="256"/>
      <c r="E126" s="256"/>
      <c r="F126" s="252"/>
      <c r="G126" s="252"/>
      <c r="H126" s="253"/>
      <c r="I126" s="242"/>
      <c r="J126" s="242"/>
      <c r="K126" s="242"/>
      <c r="L126" s="308"/>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row>
    <row r="127" spans="1:36" ht="12.75">
      <c r="A127" s="555" t="s">
        <v>140</v>
      </c>
      <c r="B127" s="556"/>
      <c r="C127" s="556"/>
      <c r="D127" s="556"/>
      <c r="E127" s="556"/>
      <c r="F127" s="556"/>
      <c r="G127" s="556"/>
      <c r="H127" s="557"/>
      <c r="I127" s="242"/>
      <c r="L127" s="308"/>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row>
    <row r="128" spans="1:36" ht="3" customHeight="1">
      <c r="A128" s="251"/>
      <c r="B128" s="252"/>
      <c r="C128" s="252"/>
      <c r="D128" s="256"/>
      <c r="E128" s="256"/>
      <c r="F128" s="252"/>
      <c r="G128" s="252"/>
      <c r="H128" s="253"/>
      <c r="I128" s="242"/>
      <c r="L128" s="308"/>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row>
    <row r="129" spans="1:36" ht="12.75">
      <c r="A129" s="547" t="s">
        <v>141</v>
      </c>
      <c r="B129" s="548"/>
      <c r="C129" s="548"/>
      <c r="D129" s="256"/>
      <c r="E129" s="256"/>
      <c r="F129" s="252"/>
      <c r="G129" s="252"/>
      <c r="H129" s="253"/>
      <c r="I129" s="242"/>
      <c r="J129" s="308" t="s">
        <v>2</v>
      </c>
      <c r="K129" s="241">
        <v>1</v>
      </c>
      <c r="L129" s="308"/>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row>
    <row r="130" spans="1:36" ht="2.25" customHeight="1">
      <c r="A130" s="251"/>
      <c r="B130" s="252"/>
      <c r="C130" s="252"/>
      <c r="D130" s="256"/>
      <c r="E130" s="256"/>
      <c r="F130" s="252"/>
      <c r="G130" s="252"/>
      <c r="H130" s="253"/>
      <c r="I130" s="242"/>
      <c r="J130" s="242"/>
      <c r="K130" s="242"/>
      <c r="L130" s="308"/>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row>
    <row r="131" spans="1:36" ht="12.75">
      <c r="A131" s="547" t="s">
        <v>6</v>
      </c>
      <c r="B131" s="548"/>
      <c r="C131" s="548"/>
      <c r="D131" s="550"/>
      <c r="E131" s="550"/>
      <c r="F131" s="551" t="s">
        <v>138</v>
      </c>
      <c r="G131" s="551"/>
      <c r="H131" s="552"/>
      <c r="I131" s="242"/>
      <c r="J131" s="308"/>
      <c r="K131" s="308"/>
      <c r="L131" s="308"/>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row>
    <row r="132" spans="1:36" ht="2.25" customHeight="1">
      <c r="A132" s="251"/>
      <c r="B132" s="252"/>
      <c r="C132" s="252"/>
      <c r="D132" s="256"/>
      <c r="E132" s="256"/>
      <c r="F132" s="252"/>
      <c r="G132" s="252"/>
      <c r="H132" s="253"/>
      <c r="I132" s="242"/>
      <c r="J132" s="242"/>
      <c r="K132" s="242"/>
      <c r="L132" s="309"/>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row>
    <row r="133" spans="1:36" ht="12.75">
      <c r="A133" s="547" t="s">
        <v>9</v>
      </c>
      <c r="B133" s="548"/>
      <c r="C133" s="548"/>
      <c r="D133" s="549"/>
      <c r="E133" s="549"/>
      <c r="F133" s="553" t="s">
        <v>307</v>
      </c>
      <c r="G133" s="554"/>
      <c r="H133" s="271"/>
      <c r="I133" s="242"/>
      <c r="J133" s="242"/>
      <c r="K133" s="242"/>
      <c r="L133" s="308"/>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row>
    <row r="134" spans="1:36" ht="2.25" customHeight="1">
      <c r="A134" s="251"/>
      <c r="B134" s="252"/>
      <c r="C134" s="252"/>
      <c r="D134" s="256"/>
      <c r="E134" s="256"/>
      <c r="F134" s="252"/>
      <c r="G134" s="252"/>
      <c r="H134" s="253"/>
      <c r="L134" s="308"/>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row>
    <row r="135" spans="1:36" ht="12.75">
      <c r="A135" s="555" t="s">
        <v>142</v>
      </c>
      <c r="B135" s="556"/>
      <c r="C135" s="556"/>
      <c r="D135" s="556"/>
      <c r="E135" s="556"/>
      <c r="F135" s="556"/>
      <c r="G135" s="556"/>
      <c r="H135" s="557"/>
      <c r="I135" s="242"/>
      <c r="J135" s="308"/>
      <c r="K135" s="308"/>
      <c r="L135" s="308"/>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row>
    <row r="136" spans="1:36" ht="3.75" customHeight="1">
      <c r="A136" s="251"/>
      <c r="B136" s="252"/>
      <c r="C136" s="252"/>
      <c r="D136" s="256"/>
      <c r="E136" s="256"/>
      <c r="F136" s="252"/>
      <c r="G136" s="252"/>
      <c r="H136" s="253"/>
      <c r="I136" s="242"/>
      <c r="J136" s="242"/>
      <c r="K136" s="242"/>
      <c r="L136" s="308"/>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row>
    <row r="137" spans="1:36" ht="15.75" customHeight="1">
      <c r="A137" s="547" t="s">
        <v>141</v>
      </c>
      <c r="B137" s="548"/>
      <c r="C137" s="548"/>
      <c r="D137" s="259"/>
      <c r="E137" s="259"/>
      <c r="F137" s="259"/>
      <c r="G137" s="259"/>
      <c r="H137" s="260"/>
      <c r="I137" s="242"/>
      <c r="J137" s="308" t="s">
        <v>137</v>
      </c>
      <c r="K137" s="241">
        <v>1</v>
      </c>
      <c r="L137" s="308"/>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row>
    <row r="138" spans="1:36" ht="3" customHeight="1">
      <c r="A138" s="261"/>
      <c r="B138" s="259"/>
      <c r="C138" s="259"/>
      <c r="D138" s="259"/>
      <c r="E138" s="259"/>
      <c r="F138" s="259"/>
      <c r="G138" s="259"/>
      <c r="H138" s="260"/>
      <c r="I138" s="242"/>
      <c r="J138" s="242"/>
      <c r="K138" s="242"/>
      <c r="L138" s="308"/>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row>
    <row r="139" spans="1:36" ht="13.5" customHeight="1">
      <c r="A139" s="547" t="s">
        <v>6</v>
      </c>
      <c r="B139" s="548"/>
      <c r="C139" s="548"/>
      <c r="D139" s="550"/>
      <c r="E139" s="550"/>
      <c r="F139" s="262" t="s">
        <v>139</v>
      </c>
      <c r="H139" s="263"/>
      <c r="I139" s="242"/>
      <c r="J139" s="308"/>
      <c r="K139" s="308"/>
      <c r="L139" s="308"/>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row>
    <row r="140" spans="1:36" ht="3.75" customHeight="1">
      <c r="A140" s="261"/>
      <c r="B140" s="259"/>
      <c r="C140" s="259"/>
      <c r="D140" s="259"/>
      <c r="E140" s="259"/>
      <c r="F140" s="259"/>
      <c r="G140" s="262"/>
      <c r="H140" s="263"/>
      <c r="I140" s="242"/>
      <c r="J140" s="242"/>
      <c r="K140" s="242"/>
      <c r="L140" s="308"/>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row>
    <row r="141" spans="1:36" ht="12.75">
      <c r="A141" s="547" t="s">
        <v>9</v>
      </c>
      <c r="B141" s="548"/>
      <c r="C141" s="548"/>
      <c r="D141" s="549"/>
      <c r="E141" s="549"/>
      <c r="F141" s="553" t="s">
        <v>307</v>
      </c>
      <c r="G141" s="554"/>
      <c r="H141" s="271"/>
      <c r="I141" s="242"/>
      <c r="J141" s="308"/>
      <c r="K141" s="308"/>
      <c r="L141" s="309"/>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row>
    <row r="142" spans="1:36" ht="7.5" customHeight="1">
      <c r="A142" s="261"/>
      <c r="B142" s="259"/>
      <c r="C142" s="259"/>
      <c r="D142" s="259"/>
      <c r="E142" s="259"/>
      <c r="F142" s="259"/>
      <c r="G142" s="262"/>
      <c r="H142" s="263"/>
      <c r="I142" s="242"/>
      <c r="J142" s="242"/>
      <c r="K142" s="242"/>
      <c r="L142" s="308"/>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row>
    <row r="143" spans="1:36" ht="17.25" customHeight="1">
      <c r="A143" s="547" t="s">
        <v>10</v>
      </c>
      <c r="B143" s="548"/>
      <c r="C143" s="548"/>
      <c r="D143" s="582"/>
      <c r="E143" s="582"/>
      <c r="F143" s="582"/>
      <c r="G143" s="582"/>
      <c r="H143" s="583"/>
      <c r="L143" s="308"/>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row>
    <row r="144" spans="1:36" ht="3.75" customHeight="1" thickBot="1">
      <c r="A144" s="243"/>
      <c r="B144" s="243"/>
      <c r="C144" s="243"/>
      <c r="D144" s="243"/>
      <c r="E144" s="243"/>
      <c r="F144" s="243"/>
      <c r="G144" s="243"/>
      <c r="H144" s="243"/>
      <c r="I144" s="242"/>
      <c r="J144" s="242"/>
      <c r="K144" s="242"/>
      <c r="L144" s="308"/>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row>
    <row r="145" spans="1:36" ht="15">
      <c r="A145" s="248" t="s">
        <v>59</v>
      </c>
      <c r="B145" s="249"/>
      <c r="C145" s="249"/>
      <c r="D145" s="249"/>
      <c r="E145" s="249"/>
      <c r="F145" s="249"/>
      <c r="G145" s="249"/>
      <c r="H145" s="250"/>
      <c r="I145" s="308"/>
      <c r="J145" s="308"/>
      <c r="K145" s="308"/>
      <c r="L145" s="309"/>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row>
    <row r="146" spans="1:36" ht="3" customHeight="1">
      <c r="A146" s="251"/>
      <c r="B146" s="252"/>
      <c r="C146" s="252"/>
      <c r="D146" s="252"/>
      <c r="E146" s="252"/>
      <c r="F146" s="252"/>
      <c r="G146" s="252"/>
      <c r="H146" s="253"/>
      <c r="I146" s="242"/>
      <c r="J146" s="308"/>
      <c r="K146" s="308"/>
      <c r="L146" s="308"/>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row>
    <row r="147" spans="1:36" ht="12.75">
      <c r="A147" s="547" t="s">
        <v>15</v>
      </c>
      <c r="B147" s="548"/>
      <c r="C147" s="548"/>
      <c r="D147" s="560"/>
      <c r="E147" s="560"/>
      <c r="F147" s="560"/>
      <c r="G147" s="560"/>
      <c r="H147" s="561"/>
      <c r="L147" s="308"/>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row>
    <row r="148" spans="1:36" ht="3.75" customHeight="1">
      <c r="A148" s="251"/>
      <c r="B148" s="252"/>
      <c r="C148" s="252"/>
      <c r="D148" s="256"/>
      <c r="E148" s="256"/>
      <c r="F148" s="256"/>
      <c r="G148" s="252"/>
      <c r="H148" s="253"/>
      <c r="I148" s="242"/>
      <c r="J148" s="308"/>
      <c r="K148" s="308"/>
      <c r="L148" s="308"/>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row>
    <row r="149" spans="1:36" ht="12.75">
      <c r="A149" s="547" t="s">
        <v>17</v>
      </c>
      <c r="B149" s="548"/>
      <c r="C149" s="548"/>
      <c r="D149" s="256"/>
      <c r="E149" s="256"/>
      <c r="F149" s="252"/>
      <c r="G149" s="252"/>
      <c r="H149" s="253"/>
      <c r="I149" s="242"/>
      <c r="J149" s="309" t="s">
        <v>11</v>
      </c>
      <c r="K149" s="246">
        <v>1</v>
      </c>
      <c r="L149" s="308"/>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row>
    <row r="150" spans="1:36" ht="3.75" customHeight="1">
      <c r="A150" s="251"/>
      <c r="B150" s="252"/>
      <c r="C150" s="252"/>
      <c r="D150" s="256"/>
      <c r="E150" s="256"/>
      <c r="F150" s="252"/>
      <c r="G150" s="252"/>
      <c r="H150" s="253"/>
      <c r="I150" s="242"/>
      <c r="J150" s="242"/>
      <c r="K150" s="242"/>
      <c r="L150" s="309"/>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row>
    <row r="151" spans="1:36" ht="12.75">
      <c r="A151" s="547" t="s">
        <v>16</v>
      </c>
      <c r="B151" s="548"/>
      <c r="C151" s="548"/>
      <c r="D151" s="562">
        <v>1</v>
      </c>
      <c r="E151" s="563"/>
      <c r="F151" s="252"/>
      <c r="G151" s="252"/>
      <c r="H151" s="253"/>
      <c r="I151" s="242"/>
      <c r="J151" s="308"/>
      <c r="K151" s="308"/>
      <c r="L151" s="308"/>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row>
    <row r="152" spans="1:36" ht="4.5" customHeight="1">
      <c r="A152" s="251"/>
      <c r="B152" s="252"/>
      <c r="C152" s="252"/>
      <c r="D152" s="256"/>
      <c r="E152" s="256"/>
      <c r="F152" s="252"/>
      <c r="G152" s="252"/>
      <c r="H152" s="253"/>
      <c r="J152" s="242"/>
      <c r="L152" s="309"/>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row>
    <row r="153" spans="1:36" ht="12.75">
      <c r="A153" s="555" t="s">
        <v>140</v>
      </c>
      <c r="B153" s="556"/>
      <c r="C153" s="556"/>
      <c r="D153" s="556"/>
      <c r="E153" s="556"/>
      <c r="F153" s="556"/>
      <c r="G153" s="556"/>
      <c r="H153" s="557"/>
      <c r="I153" s="242"/>
      <c r="L153" s="309"/>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row>
    <row r="154" spans="1:36" ht="4.5" customHeight="1">
      <c r="A154" s="251"/>
      <c r="B154" s="252"/>
      <c r="C154" s="252"/>
      <c r="D154" s="256"/>
      <c r="E154" s="256"/>
      <c r="F154" s="252"/>
      <c r="G154" s="252"/>
      <c r="H154" s="253"/>
      <c r="L154" s="309"/>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row>
    <row r="155" spans="1:36" ht="12.75">
      <c r="A155" s="547" t="s">
        <v>141</v>
      </c>
      <c r="B155" s="548"/>
      <c r="C155" s="548"/>
      <c r="D155" s="256"/>
      <c r="E155" s="256"/>
      <c r="F155" s="252"/>
      <c r="G155" s="252"/>
      <c r="H155" s="253"/>
      <c r="J155" s="308" t="s">
        <v>2</v>
      </c>
      <c r="K155" s="241">
        <v>1</v>
      </c>
      <c r="L155" s="309"/>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row>
    <row r="156" spans="1:36" ht="2.25" customHeight="1">
      <c r="A156" s="251"/>
      <c r="B156" s="252"/>
      <c r="C156" s="252"/>
      <c r="D156" s="256"/>
      <c r="E156" s="256"/>
      <c r="F156" s="252"/>
      <c r="G156" s="252"/>
      <c r="H156" s="253"/>
      <c r="J156" s="242"/>
      <c r="L156" s="309"/>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row>
    <row r="157" spans="1:36" ht="12.75">
      <c r="A157" s="547" t="s">
        <v>6</v>
      </c>
      <c r="B157" s="548"/>
      <c r="C157" s="548"/>
      <c r="D157" s="550"/>
      <c r="E157" s="550"/>
      <c r="F157" s="551" t="s">
        <v>138</v>
      </c>
      <c r="G157" s="551"/>
      <c r="H157" s="552"/>
      <c r="J157" s="308"/>
      <c r="K157" s="309"/>
      <c r="L157" s="309"/>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row>
    <row r="158" spans="1:36" ht="3" customHeight="1">
      <c r="A158" s="251"/>
      <c r="B158" s="252"/>
      <c r="C158" s="252"/>
      <c r="D158" s="256"/>
      <c r="E158" s="256"/>
      <c r="F158" s="252"/>
      <c r="G158" s="252"/>
      <c r="H158" s="253"/>
      <c r="L158" s="309"/>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row>
    <row r="159" spans="1:36" ht="12.75">
      <c r="A159" s="547" t="s">
        <v>9</v>
      </c>
      <c r="B159" s="548"/>
      <c r="C159" s="548"/>
      <c r="D159" s="549"/>
      <c r="E159" s="549"/>
      <c r="F159" s="553" t="s">
        <v>307</v>
      </c>
      <c r="G159" s="554"/>
      <c r="H159" s="271"/>
      <c r="L159" s="308"/>
      <c r="M159" s="242"/>
      <c r="N159" s="242"/>
      <c r="O159" s="242"/>
      <c r="P159" s="242"/>
      <c r="Q159" s="242"/>
      <c r="R159" s="242"/>
      <c r="S159" s="242"/>
      <c r="T159" s="242"/>
      <c r="U159" s="242"/>
      <c r="V159" s="242"/>
      <c r="W159" s="242"/>
      <c r="X159" s="242"/>
      <c r="Y159" s="242"/>
      <c r="Z159" s="242"/>
      <c r="AA159" s="242"/>
      <c r="AB159" s="242"/>
      <c r="AC159" s="242"/>
      <c r="AD159" s="242"/>
      <c r="AE159" s="242"/>
      <c r="AF159" s="242"/>
      <c r="AG159" s="242"/>
      <c r="AH159" s="242"/>
      <c r="AI159" s="242"/>
      <c r="AJ159" s="242"/>
    </row>
    <row r="160" spans="1:36" ht="3.75" customHeight="1">
      <c r="A160" s="251"/>
      <c r="B160" s="252"/>
      <c r="C160" s="252"/>
      <c r="D160" s="256"/>
      <c r="E160" s="256"/>
      <c r="F160" s="252"/>
      <c r="G160" s="252"/>
      <c r="H160" s="253"/>
      <c r="L160" s="308"/>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row>
    <row r="161" spans="1:36" ht="12.75">
      <c r="A161" s="555" t="s">
        <v>142</v>
      </c>
      <c r="B161" s="556"/>
      <c r="C161" s="556"/>
      <c r="D161" s="556"/>
      <c r="E161" s="556"/>
      <c r="F161" s="556"/>
      <c r="G161" s="556"/>
      <c r="H161" s="557"/>
      <c r="I161" s="242"/>
      <c r="J161" s="308"/>
      <c r="K161" s="308"/>
      <c r="L161" s="308"/>
      <c r="M161" s="242"/>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row>
    <row r="162" spans="1:36" ht="3.75" customHeight="1">
      <c r="A162" s="251"/>
      <c r="B162" s="252"/>
      <c r="C162" s="252"/>
      <c r="D162" s="256"/>
      <c r="E162" s="256"/>
      <c r="F162" s="252"/>
      <c r="G162" s="252"/>
      <c r="H162" s="253"/>
      <c r="I162" s="242"/>
      <c r="J162" s="242"/>
      <c r="K162" s="242"/>
      <c r="L162" s="308"/>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row>
    <row r="163" spans="1:36" ht="15.75" customHeight="1">
      <c r="A163" s="547" t="s">
        <v>141</v>
      </c>
      <c r="B163" s="548"/>
      <c r="C163" s="548"/>
      <c r="D163" s="259"/>
      <c r="E163" s="259"/>
      <c r="F163" s="259"/>
      <c r="G163" s="259"/>
      <c r="H163" s="260"/>
      <c r="I163" s="242"/>
      <c r="J163" s="308" t="s">
        <v>137</v>
      </c>
      <c r="K163" s="241">
        <v>1</v>
      </c>
      <c r="L163" s="308"/>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row>
    <row r="164" spans="1:36" ht="3" customHeight="1">
      <c r="A164" s="261"/>
      <c r="B164" s="259"/>
      <c r="C164" s="259"/>
      <c r="D164" s="259"/>
      <c r="E164" s="259"/>
      <c r="F164" s="259"/>
      <c r="G164" s="259"/>
      <c r="H164" s="260"/>
      <c r="I164" s="242"/>
      <c r="J164" s="242"/>
      <c r="K164" s="242"/>
      <c r="L164" s="308"/>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row>
    <row r="165" spans="1:36" ht="13.5" customHeight="1">
      <c r="A165" s="547" t="s">
        <v>6</v>
      </c>
      <c r="B165" s="548"/>
      <c r="C165" s="548"/>
      <c r="D165" s="550"/>
      <c r="E165" s="550"/>
      <c r="F165" s="262" t="s">
        <v>139</v>
      </c>
      <c r="H165" s="263"/>
      <c r="I165" s="242"/>
      <c r="J165" s="308"/>
      <c r="K165" s="308"/>
      <c r="L165" s="308"/>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row>
    <row r="166" spans="1:36" ht="3.75" customHeight="1">
      <c r="A166" s="261"/>
      <c r="B166" s="259"/>
      <c r="C166" s="259"/>
      <c r="D166" s="259"/>
      <c r="E166" s="259"/>
      <c r="F166" s="259"/>
      <c r="G166" s="262"/>
      <c r="H166" s="263"/>
      <c r="I166" s="242"/>
      <c r="J166" s="242"/>
      <c r="K166" s="242"/>
      <c r="L166" s="308"/>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row>
    <row r="167" spans="1:36" ht="12.75">
      <c r="A167" s="547" t="s">
        <v>9</v>
      </c>
      <c r="B167" s="548"/>
      <c r="C167" s="548"/>
      <c r="D167" s="549"/>
      <c r="E167" s="549"/>
      <c r="F167" s="553" t="s">
        <v>307</v>
      </c>
      <c r="G167" s="554"/>
      <c r="H167" s="271"/>
      <c r="I167" s="242"/>
      <c r="J167" s="308"/>
      <c r="K167" s="308"/>
      <c r="L167" s="309"/>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row>
    <row r="168" spans="1:36" ht="7.5" customHeight="1">
      <c r="A168" s="261"/>
      <c r="B168" s="259"/>
      <c r="C168" s="259"/>
      <c r="D168" s="259"/>
      <c r="E168" s="259"/>
      <c r="F168" s="259"/>
      <c r="G168" s="262"/>
      <c r="H168" s="263"/>
      <c r="I168" s="242"/>
      <c r="J168" s="242"/>
      <c r="K168" s="242"/>
      <c r="L168" s="308"/>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row>
    <row r="169" spans="1:36" ht="16.5" customHeight="1">
      <c r="A169" s="547" t="s">
        <v>10</v>
      </c>
      <c r="B169" s="548"/>
      <c r="C169" s="548"/>
      <c r="D169" s="558"/>
      <c r="E169" s="558"/>
      <c r="F169" s="558"/>
      <c r="G169" s="558"/>
      <c r="H169" s="559"/>
      <c r="L169" s="308"/>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row>
    <row r="170" spans="1:36" ht="3" customHeight="1" thickBot="1">
      <c r="A170" s="243"/>
      <c r="B170" s="243"/>
      <c r="C170" s="243"/>
      <c r="D170" s="243"/>
      <c r="E170" s="243"/>
      <c r="F170" s="243"/>
      <c r="G170" s="243"/>
      <c r="H170" s="243"/>
      <c r="I170" s="242"/>
      <c r="J170" s="242"/>
      <c r="K170" s="242"/>
      <c r="L170" s="308"/>
      <c r="M170" s="242"/>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row>
    <row r="171" spans="1:36" ht="15">
      <c r="A171" s="248" t="s">
        <v>60</v>
      </c>
      <c r="B171" s="249"/>
      <c r="C171" s="249"/>
      <c r="D171" s="249"/>
      <c r="E171" s="249"/>
      <c r="F171" s="249"/>
      <c r="G171" s="249"/>
      <c r="H171" s="250"/>
      <c r="I171" s="308"/>
      <c r="J171" s="308"/>
      <c r="K171" s="308"/>
      <c r="L171" s="309"/>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row>
    <row r="172" spans="1:36" ht="2.25" customHeight="1">
      <c r="A172" s="251"/>
      <c r="B172" s="252"/>
      <c r="C172" s="252"/>
      <c r="D172" s="252"/>
      <c r="E172" s="252"/>
      <c r="F172" s="252"/>
      <c r="G172" s="252"/>
      <c r="H172" s="253"/>
      <c r="I172" s="242"/>
      <c r="J172" s="308"/>
      <c r="K172" s="308"/>
      <c r="L172" s="308"/>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row>
    <row r="173" spans="1:36" ht="12.75">
      <c r="A173" s="547" t="s">
        <v>15</v>
      </c>
      <c r="B173" s="548"/>
      <c r="C173" s="548"/>
      <c r="D173" s="560"/>
      <c r="E173" s="560"/>
      <c r="F173" s="560"/>
      <c r="G173" s="560"/>
      <c r="H173" s="561"/>
      <c r="L173" s="308"/>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row>
    <row r="174" spans="1:36" ht="3.75" customHeight="1">
      <c r="A174" s="251"/>
      <c r="B174" s="252"/>
      <c r="C174" s="252"/>
      <c r="D174" s="256"/>
      <c r="E174" s="256"/>
      <c r="F174" s="256"/>
      <c r="G174" s="252"/>
      <c r="H174" s="253"/>
      <c r="I174" s="242"/>
      <c r="J174" s="308"/>
      <c r="K174" s="308"/>
      <c r="L174" s="308"/>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row>
    <row r="175" spans="1:36" ht="12.75">
      <c r="A175" s="547" t="s">
        <v>17</v>
      </c>
      <c r="B175" s="548"/>
      <c r="C175" s="548"/>
      <c r="D175" s="256"/>
      <c r="E175" s="256"/>
      <c r="F175" s="252"/>
      <c r="G175" s="252"/>
      <c r="H175" s="253"/>
      <c r="I175" s="242"/>
      <c r="J175" s="309" t="s">
        <v>11</v>
      </c>
      <c r="K175" s="246">
        <v>1</v>
      </c>
      <c r="L175" s="308"/>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row>
    <row r="176" spans="1:36" ht="4.5" customHeight="1">
      <c r="A176" s="251"/>
      <c r="B176" s="252"/>
      <c r="C176" s="252"/>
      <c r="D176" s="256"/>
      <c r="E176" s="256"/>
      <c r="F176" s="252"/>
      <c r="G176" s="252"/>
      <c r="H176" s="253"/>
      <c r="I176" s="242"/>
      <c r="J176" s="242"/>
      <c r="K176" s="242"/>
      <c r="L176" s="309"/>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row>
    <row r="177" spans="1:36" ht="12.75">
      <c r="A177" s="547" t="s">
        <v>16</v>
      </c>
      <c r="B177" s="548"/>
      <c r="C177" s="548"/>
      <c r="D177" s="562">
        <v>1</v>
      </c>
      <c r="E177" s="563"/>
      <c r="F177" s="252"/>
      <c r="G177" s="252"/>
      <c r="H177" s="253"/>
      <c r="I177" s="242"/>
      <c r="J177" s="308"/>
      <c r="K177" s="308"/>
      <c r="L177" s="308"/>
      <c r="M177" s="242"/>
      <c r="N177" s="242"/>
      <c r="O177" s="242"/>
      <c r="P177" s="242"/>
      <c r="Q177" s="242"/>
      <c r="R177" s="242"/>
      <c r="S177" s="242"/>
      <c r="T177" s="242"/>
      <c r="U177" s="242"/>
      <c r="V177" s="242"/>
      <c r="W177" s="242"/>
      <c r="X177" s="242"/>
      <c r="Y177" s="242"/>
      <c r="Z177" s="242"/>
      <c r="AA177" s="242"/>
      <c r="AB177" s="242"/>
      <c r="AC177" s="242"/>
      <c r="AD177" s="242"/>
      <c r="AE177" s="242"/>
      <c r="AF177" s="242"/>
      <c r="AG177" s="242"/>
      <c r="AH177" s="242"/>
      <c r="AI177" s="242"/>
      <c r="AJ177" s="242"/>
    </row>
    <row r="178" spans="1:36" ht="3" customHeight="1">
      <c r="A178" s="251"/>
      <c r="B178" s="252"/>
      <c r="C178" s="252"/>
      <c r="D178" s="256"/>
      <c r="E178" s="256"/>
      <c r="F178" s="252"/>
      <c r="G178" s="252"/>
      <c r="H178" s="253"/>
      <c r="L178" s="309"/>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row>
    <row r="179" spans="1:36" ht="12.75">
      <c r="A179" s="555" t="s">
        <v>140</v>
      </c>
      <c r="B179" s="556"/>
      <c r="C179" s="556"/>
      <c r="D179" s="556"/>
      <c r="E179" s="556"/>
      <c r="F179" s="556"/>
      <c r="G179" s="556"/>
      <c r="H179" s="557"/>
      <c r="I179" s="242"/>
      <c r="L179" s="309"/>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row>
    <row r="180" spans="1:36" ht="3" customHeight="1">
      <c r="A180" s="251"/>
      <c r="B180" s="252"/>
      <c r="C180" s="252"/>
      <c r="D180" s="256"/>
      <c r="E180" s="256"/>
      <c r="F180" s="252"/>
      <c r="G180" s="252"/>
      <c r="H180" s="253"/>
      <c r="L180" s="309"/>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row>
    <row r="181" spans="1:36" ht="12.75">
      <c r="A181" s="547" t="s">
        <v>141</v>
      </c>
      <c r="B181" s="548"/>
      <c r="C181" s="548"/>
      <c r="D181" s="256"/>
      <c r="E181" s="256"/>
      <c r="F181" s="252"/>
      <c r="G181" s="252"/>
      <c r="H181" s="253"/>
      <c r="J181" s="308" t="s">
        <v>12</v>
      </c>
      <c r="K181" s="241">
        <v>1</v>
      </c>
      <c r="L181" s="309"/>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row>
    <row r="182" spans="1:36" ht="2.25" customHeight="1">
      <c r="A182" s="251"/>
      <c r="B182" s="252"/>
      <c r="C182" s="252"/>
      <c r="D182" s="270"/>
      <c r="E182" s="270"/>
      <c r="F182" s="252"/>
      <c r="G182" s="252"/>
      <c r="H182" s="253"/>
      <c r="L182" s="309"/>
      <c r="P182" s="242"/>
      <c r="Q182" s="242"/>
      <c r="R182" s="242"/>
      <c r="S182" s="242"/>
      <c r="T182" s="242"/>
      <c r="U182" s="242"/>
      <c r="V182" s="242"/>
      <c r="W182" s="242"/>
      <c r="X182" s="242"/>
      <c r="Y182" s="242"/>
      <c r="Z182" s="242"/>
      <c r="AA182" s="242"/>
      <c r="AB182" s="242"/>
      <c r="AC182" s="242"/>
      <c r="AD182" s="242"/>
      <c r="AE182" s="242"/>
      <c r="AF182" s="242"/>
      <c r="AG182" s="242"/>
      <c r="AH182" s="242"/>
      <c r="AI182" s="242"/>
      <c r="AJ182" s="242"/>
    </row>
    <row r="183" spans="1:36" ht="12.75">
      <c r="A183" s="547" t="s">
        <v>6</v>
      </c>
      <c r="B183" s="548"/>
      <c r="C183" s="548"/>
      <c r="D183" s="550"/>
      <c r="E183" s="550"/>
      <c r="F183" s="551" t="s">
        <v>138</v>
      </c>
      <c r="G183" s="551"/>
      <c r="H183" s="552"/>
      <c r="J183" s="309"/>
      <c r="K183" s="309"/>
      <c r="L183" s="309"/>
      <c r="P183" s="242"/>
      <c r="Q183" s="242"/>
      <c r="R183" s="242"/>
      <c r="S183" s="242"/>
      <c r="T183" s="242"/>
      <c r="U183" s="242"/>
      <c r="V183" s="242"/>
      <c r="W183" s="242"/>
      <c r="X183" s="242"/>
      <c r="Y183" s="242"/>
      <c r="Z183" s="242"/>
      <c r="AA183" s="242"/>
      <c r="AB183" s="242"/>
      <c r="AC183" s="242"/>
      <c r="AD183" s="242"/>
      <c r="AE183" s="242"/>
      <c r="AF183" s="242"/>
      <c r="AG183" s="242"/>
      <c r="AH183" s="242"/>
      <c r="AI183" s="242"/>
      <c r="AJ183" s="242"/>
    </row>
    <row r="184" spans="1:36" ht="2.25" customHeight="1">
      <c r="A184" s="251"/>
      <c r="B184" s="252"/>
      <c r="C184" s="252"/>
      <c r="D184" s="256"/>
      <c r="E184" s="256"/>
      <c r="F184" s="252"/>
      <c r="G184" s="252"/>
      <c r="H184" s="253"/>
      <c r="L184" s="309"/>
      <c r="P184" s="242"/>
      <c r="Q184" s="242"/>
      <c r="R184" s="242"/>
      <c r="S184" s="242"/>
      <c r="T184" s="242"/>
      <c r="U184" s="242"/>
      <c r="V184" s="242"/>
      <c r="W184" s="242"/>
      <c r="X184" s="242"/>
      <c r="Y184" s="242"/>
      <c r="Z184" s="242"/>
      <c r="AA184" s="242"/>
      <c r="AB184" s="242"/>
      <c r="AC184" s="242"/>
      <c r="AD184" s="242"/>
      <c r="AE184" s="242"/>
      <c r="AF184" s="242"/>
      <c r="AG184" s="242"/>
      <c r="AH184" s="242"/>
      <c r="AI184" s="242"/>
      <c r="AJ184" s="242"/>
    </row>
    <row r="185" spans="1:36" ht="12.75">
      <c r="A185" s="547" t="s">
        <v>9</v>
      </c>
      <c r="B185" s="548"/>
      <c r="C185" s="548"/>
      <c r="D185" s="549"/>
      <c r="E185" s="549"/>
      <c r="F185" s="553" t="s">
        <v>307</v>
      </c>
      <c r="G185" s="554"/>
      <c r="H185" s="271"/>
      <c r="L185" s="308"/>
      <c r="M185" s="242"/>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2"/>
      <c r="AJ185" s="242"/>
    </row>
    <row r="186" spans="1:36" ht="3.75" customHeight="1">
      <c r="A186" s="251"/>
      <c r="B186" s="252"/>
      <c r="C186" s="252"/>
      <c r="D186" s="256"/>
      <c r="E186" s="256"/>
      <c r="F186" s="252"/>
      <c r="G186" s="252"/>
      <c r="H186" s="253"/>
      <c r="L186" s="308"/>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row>
    <row r="187" spans="1:36" ht="12.75">
      <c r="A187" s="555" t="s">
        <v>142</v>
      </c>
      <c r="B187" s="556"/>
      <c r="C187" s="556"/>
      <c r="D187" s="556"/>
      <c r="E187" s="556"/>
      <c r="F187" s="556"/>
      <c r="G187" s="556"/>
      <c r="H187" s="557"/>
      <c r="I187" s="242"/>
      <c r="J187" s="308"/>
      <c r="K187" s="308"/>
      <c r="L187" s="308"/>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row>
    <row r="188" spans="1:36" ht="3.75" customHeight="1">
      <c r="A188" s="251"/>
      <c r="B188" s="252"/>
      <c r="C188" s="252"/>
      <c r="D188" s="256"/>
      <c r="E188" s="256"/>
      <c r="F188" s="252"/>
      <c r="G188" s="252"/>
      <c r="H188" s="253"/>
      <c r="I188" s="242"/>
      <c r="J188" s="242"/>
      <c r="K188" s="242"/>
      <c r="L188" s="308"/>
      <c r="M188" s="24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row>
    <row r="189" spans="1:36" ht="15.75" customHeight="1">
      <c r="A189" s="547" t="s">
        <v>141</v>
      </c>
      <c r="B189" s="548"/>
      <c r="C189" s="548"/>
      <c r="D189" s="259"/>
      <c r="E189" s="259"/>
      <c r="F189" s="259"/>
      <c r="G189" s="259"/>
      <c r="H189" s="260"/>
      <c r="I189" s="242"/>
      <c r="J189" s="308" t="s">
        <v>137</v>
      </c>
      <c r="K189" s="241">
        <v>1</v>
      </c>
      <c r="L189" s="308"/>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row>
    <row r="190" spans="1:36" ht="3" customHeight="1">
      <c r="A190" s="261"/>
      <c r="B190" s="259"/>
      <c r="C190" s="259"/>
      <c r="D190" s="259"/>
      <c r="E190" s="259"/>
      <c r="F190" s="259"/>
      <c r="G190" s="259"/>
      <c r="H190" s="260"/>
      <c r="I190" s="242"/>
      <c r="J190" s="242"/>
      <c r="K190" s="242"/>
      <c r="L190" s="308"/>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row>
    <row r="191" spans="1:36" ht="13.5" customHeight="1">
      <c r="A191" s="547" t="s">
        <v>6</v>
      </c>
      <c r="B191" s="548"/>
      <c r="C191" s="548"/>
      <c r="D191" s="550"/>
      <c r="E191" s="550"/>
      <c r="F191" s="262" t="s">
        <v>139</v>
      </c>
      <c r="H191" s="263"/>
      <c r="I191" s="242"/>
      <c r="J191" s="308"/>
      <c r="K191" s="308"/>
      <c r="L191" s="308"/>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row>
    <row r="192" spans="1:36" ht="3.75" customHeight="1">
      <c r="A192" s="261"/>
      <c r="B192" s="259"/>
      <c r="C192" s="259"/>
      <c r="D192" s="259"/>
      <c r="E192" s="259"/>
      <c r="F192" s="259"/>
      <c r="G192" s="262"/>
      <c r="H192" s="263"/>
      <c r="I192" s="242"/>
      <c r="J192" s="242"/>
      <c r="K192" s="242"/>
      <c r="L192" s="308"/>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row>
    <row r="193" spans="1:36" ht="12.75">
      <c r="A193" s="547" t="s">
        <v>9</v>
      </c>
      <c r="B193" s="548"/>
      <c r="C193" s="548"/>
      <c r="D193" s="549"/>
      <c r="E193" s="549"/>
      <c r="F193" s="553" t="s">
        <v>307</v>
      </c>
      <c r="G193" s="554"/>
      <c r="H193" s="271"/>
      <c r="I193" s="242"/>
      <c r="J193" s="308"/>
      <c r="K193" s="308"/>
      <c r="L193" s="309"/>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row>
    <row r="194" spans="1:36" ht="6.75" customHeight="1">
      <c r="A194" s="261"/>
      <c r="B194" s="259"/>
      <c r="C194" s="259"/>
      <c r="D194" s="259"/>
      <c r="E194" s="259"/>
      <c r="F194" s="259"/>
      <c r="G194" s="262"/>
      <c r="H194" s="263"/>
      <c r="I194" s="242"/>
      <c r="J194" s="242"/>
      <c r="K194" s="242"/>
      <c r="L194" s="308"/>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row>
    <row r="195" spans="1:36" ht="16.5" customHeight="1">
      <c r="A195" s="547" t="s">
        <v>10</v>
      </c>
      <c r="B195" s="548"/>
      <c r="C195" s="548"/>
      <c r="D195" s="558"/>
      <c r="E195" s="558"/>
      <c r="F195" s="558"/>
      <c r="G195" s="558"/>
      <c r="H195" s="559"/>
      <c r="L195" s="308"/>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row>
    <row r="196" spans="1:36" ht="2.25" customHeight="1" thickBot="1">
      <c r="A196" s="243"/>
      <c r="B196" s="243"/>
      <c r="C196" s="243"/>
      <c r="D196" s="243"/>
      <c r="E196" s="243"/>
      <c r="F196" s="243"/>
      <c r="G196" s="243"/>
      <c r="H196" s="243"/>
      <c r="I196" s="242"/>
      <c r="J196" s="242"/>
      <c r="K196" s="242"/>
      <c r="L196" s="308"/>
      <c r="M196" s="242"/>
      <c r="N196" s="242"/>
      <c r="O196" s="242"/>
      <c r="P196" s="242"/>
      <c r="Q196" s="242"/>
      <c r="R196" s="242"/>
      <c r="S196" s="242"/>
      <c r="T196" s="242"/>
      <c r="U196" s="242"/>
      <c r="V196" s="242"/>
      <c r="W196" s="242"/>
      <c r="X196" s="242"/>
      <c r="Y196" s="242"/>
      <c r="Z196" s="242"/>
      <c r="AA196" s="242"/>
      <c r="AB196" s="242"/>
      <c r="AC196" s="242"/>
      <c r="AD196" s="242"/>
      <c r="AE196" s="242"/>
      <c r="AF196" s="242"/>
      <c r="AG196" s="242"/>
      <c r="AH196" s="242"/>
      <c r="AI196" s="242"/>
      <c r="AJ196" s="242"/>
    </row>
    <row r="197" spans="1:36" ht="15">
      <c r="A197" s="248" t="s">
        <v>61</v>
      </c>
      <c r="B197" s="249"/>
      <c r="C197" s="249"/>
      <c r="D197" s="249"/>
      <c r="E197" s="249"/>
      <c r="F197" s="249"/>
      <c r="G197" s="249"/>
      <c r="H197" s="250"/>
      <c r="I197" s="308"/>
      <c r="J197" s="308"/>
      <c r="K197" s="308"/>
      <c r="L197" s="309"/>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row>
    <row r="198" spans="1:36" ht="3" customHeight="1">
      <c r="A198" s="251"/>
      <c r="B198" s="252"/>
      <c r="C198" s="252"/>
      <c r="D198" s="252"/>
      <c r="E198" s="252"/>
      <c r="F198" s="252"/>
      <c r="G198" s="252"/>
      <c r="H198" s="253"/>
      <c r="I198" s="242"/>
      <c r="J198" s="308"/>
      <c r="K198" s="308"/>
      <c r="L198" s="309"/>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row>
    <row r="199" spans="1:36" ht="12.75">
      <c r="A199" s="547" t="s">
        <v>15</v>
      </c>
      <c r="B199" s="548"/>
      <c r="C199" s="548"/>
      <c r="D199" s="560"/>
      <c r="E199" s="560"/>
      <c r="F199" s="560"/>
      <c r="G199" s="560"/>
      <c r="H199" s="561"/>
      <c r="L199" s="308"/>
      <c r="M199" s="242"/>
      <c r="N199" s="242"/>
      <c r="O199" s="242"/>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row>
    <row r="200" spans="1:36" ht="3.75" customHeight="1">
      <c r="A200" s="251"/>
      <c r="B200" s="252"/>
      <c r="C200" s="252"/>
      <c r="D200" s="256"/>
      <c r="E200" s="256"/>
      <c r="F200" s="256"/>
      <c r="G200" s="252"/>
      <c r="H200" s="253"/>
      <c r="J200" s="309"/>
      <c r="K200" s="309"/>
      <c r="L200" s="309"/>
      <c r="P200" s="242"/>
      <c r="Q200" s="242"/>
      <c r="R200" s="242"/>
      <c r="S200" s="242"/>
      <c r="T200" s="242"/>
      <c r="U200" s="242"/>
      <c r="V200" s="242"/>
      <c r="W200" s="242"/>
      <c r="X200" s="242"/>
      <c r="Y200" s="242"/>
      <c r="Z200" s="242"/>
      <c r="AA200" s="242"/>
      <c r="AB200" s="242"/>
      <c r="AC200" s="242"/>
      <c r="AD200" s="242"/>
      <c r="AE200" s="242"/>
      <c r="AF200" s="242"/>
      <c r="AG200" s="242"/>
      <c r="AH200" s="242"/>
      <c r="AI200" s="242"/>
      <c r="AJ200" s="242"/>
    </row>
    <row r="201" spans="1:36" ht="12.75">
      <c r="A201" s="547" t="s">
        <v>17</v>
      </c>
      <c r="B201" s="548"/>
      <c r="C201" s="548"/>
      <c r="D201" s="256"/>
      <c r="E201" s="256"/>
      <c r="F201" s="252"/>
      <c r="G201" s="252"/>
      <c r="H201" s="253"/>
      <c r="I201" s="242"/>
      <c r="J201" s="309" t="s">
        <v>11</v>
      </c>
      <c r="K201" s="246">
        <v>1</v>
      </c>
      <c r="L201" s="308"/>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row>
    <row r="202" spans="1:36" ht="3.75" customHeight="1">
      <c r="A202" s="251"/>
      <c r="B202" s="252"/>
      <c r="C202" s="252"/>
      <c r="D202" s="256"/>
      <c r="E202" s="256"/>
      <c r="F202" s="252"/>
      <c r="G202" s="252"/>
      <c r="H202" s="253"/>
      <c r="L202" s="308"/>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row>
    <row r="203" spans="1:36" ht="12.75">
      <c r="A203" s="547" t="s">
        <v>16</v>
      </c>
      <c r="B203" s="548"/>
      <c r="C203" s="548"/>
      <c r="D203" s="562">
        <v>1</v>
      </c>
      <c r="E203" s="563"/>
      <c r="F203" s="252"/>
      <c r="G203" s="252"/>
      <c r="H203" s="253"/>
      <c r="I203" s="242"/>
      <c r="J203" s="308"/>
      <c r="K203" s="308"/>
      <c r="L203" s="308"/>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row>
    <row r="204" spans="1:36" ht="3.75" customHeight="1">
      <c r="A204" s="251"/>
      <c r="B204" s="252"/>
      <c r="C204" s="252"/>
      <c r="D204" s="256"/>
      <c r="E204" s="256"/>
      <c r="F204" s="252"/>
      <c r="G204" s="252"/>
      <c r="H204" s="253"/>
      <c r="I204" s="242"/>
      <c r="J204" s="242"/>
      <c r="K204" s="242"/>
      <c r="L204" s="308"/>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row>
    <row r="205" spans="1:36" ht="12.75">
      <c r="A205" s="555" t="s">
        <v>140</v>
      </c>
      <c r="B205" s="556"/>
      <c r="C205" s="556"/>
      <c r="D205" s="556"/>
      <c r="E205" s="556"/>
      <c r="F205" s="556"/>
      <c r="G205" s="556"/>
      <c r="H205" s="557"/>
      <c r="I205" s="242"/>
      <c r="L205" s="308"/>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row>
    <row r="206" spans="1:36" ht="3" customHeight="1">
      <c r="A206" s="251"/>
      <c r="B206" s="252"/>
      <c r="C206" s="252"/>
      <c r="D206" s="256"/>
      <c r="E206" s="256"/>
      <c r="F206" s="252"/>
      <c r="G206" s="252"/>
      <c r="H206" s="253"/>
      <c r="I206" s="242"/>
      <c r="L206" s="308"/>
      <c r="M206" s="242"/>
      <c r="N206" s="242"/>
      <c r="O206" s="242"/>
      <c r="P206" s="242"/>
      <c r="Q206" s="242"/>
      <c r="R206" s="242"/>
      <c r="S206" s="242"/>
      <c r="T206" s="242"/>
      <c r="U206" s="242"/>
      <c r="V206" s="242"/>
      <c r="W206" s="242"/>
      <c r="X206" s="242"/>
      <c r="Y206" s="242"/>
      <c r="Z206" s="242"/>
      <c r="AA206" s="242"/>
      <c r="AB206" s="242"/>
      <c r="AC206" s="242"/>
      <c r="AD206" s="242"/>
      <c r="AE206" s="242"/>
      <c r="AF206" s="242"/>
      <c r="AG206" s="242"/>
      <c r="AH206" s="242"/>
      <c r="AI206" s="242"/>
      <c r="AJ206" s="242"/>
    </row>
    <row r="207" spans="1:36" ht="12.75">
      <c r="A207" s="547" t="s">
        <v>141</v>
      </c>
      <c r="B207" s="548"/>
      <c r="C207" s="548"/>
      <c r="D207" s="256"/>
      <c r="E207" s="256"/>
      <c r="F207" s="252"/>
      <c r="G207" s="252"/>
      <c r="H207" s="253"/>
      <c r="I207" s="242"/>
      <c r="J207" s="308" t="s">
        <v>12</v>
      </c>
      <c r="K207" s="241">
        <v>1</v>
      </c>
      <c r="L207" s="308"/>
      <c r="M207" s="242"/>
      <c r="N207" s="242"/>
      <c r="O207" s="242"/>
      <c r="P207" s="242"/>
      <c r="Q207" s="242"/>
      <c r="R207" s="242"/>
      <c r="S207" s="242"/>
      <c r="T207" s="242"/>
      <c r="U207" s="242"/>
      <c r="V207" s="242"/>
      <c r="W207" s="242"/>
      <c r="X207" s="242"/>
      <c r="Y207" s="242"/>
      <c r="Z207" s="242"/>
      <c r="AA207" s="242"/>
      <c r="AB207" s="242"/>
      <c r="AC207" s="242"/>
      <c r="AD207" s="242"/>
      <c r="AE207" s="242"/>
      <c r="AF207" s="242"/>
      <c r="AG207" s="242"/>
      <c r="AH207" s="242"/>
      <c r="AI207" s="242"/>
      <c r="AJ207" s="242"/>
    </row>
    <row r="208" spans="1:36" ht="2.25" customHeight="1">
      <c r="A208" s="251"/>
      <c r="B208" s="252"/>
      <c r="C208" s="252"/>
      <c r="D208" s="256"/>
      <c r="E208" s="256"/>
      <c r="F208" s="252"/>
      <c r="G208" s="252"/>
      <c r="H208" s="253"/>
      <c r="I208" s="242"/>
      <c r="J208" s="242"/>
      <c r="K208" s="242"/>
      <c r="L208" s="308"/>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row>
    <row r="209" spans="1:36" ht="12.75">
      <c r="A209" s="547" t="s">
        <v>6</v>
      </c>
      <c r="B209" s="548"/>
      <c r="C209" s="548"/>
      <c r="D209" s="550"/>
      <c r="E209" s="550"/>
      <c r="F209" s="551" t="s">
        <v>138</v>
      </c>
      <c r="G209" s="551"/>
      <c r="H209" s="552"/>
      <c r="I209" s="242"/>
      <c r="J209" s="308"/>
      <c r="K209" s="308"/>
      <c r="L209" s="308"/>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row>
    <row r="210" spans="1:36" ht="2.25" customHeight="1">
      <c r="A210" s="251"/>
      <c r="B210" s="252"/>
      <c r="C210" s="252"/>
      <c r="D210" s="256"/>
      <c r="E210" s="256"/>
      <c r="F210" s="252"/>
      <c r="G210" s="252"/>
      <c r="H210" s="253"/>
      <c r="I210" s="242"/>
      <c r="J210" s="242"/>
      <c r="K210" s="242"/>
      <c r="L210" s="308"/>
      <c r="M210" s="242"/>
      <c r="N210" s="242"/>
      <c r="O210" s="242"/>
      <c r="P210" s="242"/>
      <c r="Q210" s="242"/>
      <c r="R210" s="242"/>
      <c r="S210" s="242"/>
      <c r="T210" s="242"/>
      <c r="U210" s="242"/>
      <c r="V210" s="242"/>
      <c r="W210" s="242"/>
      <c r="X210" s="242"/>
      <c r="Y210" s="242"/>
      <c r="Z210" s="242"/>
      <c r="AA210" s="242"/>
      <c r="AB210" s="242"/>
      <c r="AC210" s="242"/>
      <c r="AD210" s="242"/>
      <c r="AE210" s="242"/>
      <c r="AF210" s="242"/>
      <c r="AG210" s="242"/>
      <c r="AH210" s="242"/>
      <c r="AI210" s="242"/>
      <c r="AJ210" s="242"/>
    </row>
    <row r="211" spans="1:36" ht="12.75">
      <c r="A211" s="547" t="s">
        <v>9</v>
      </c>
      <c r="B211" s="548"/>
      <c r="C211" s="548"/>
      <c r="D211" s="549"/>
      <c r="E211" s="549"/>
      <c r="F211" s="553" t="s">
        <v>307</v>
      </c>
      <c r="G211" s="554"/>
      <c r="H211" s="271"/>
      <c r="I211" s="242"/>
      <c r="J211" s="242"/>
      <c r="K211" s="242"/>
      <c r="L211" s="308"/>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row>
    <row r="212" spans="1:36" ht="3.75" customHeight="1">
      <c r="A212" s="251"/>
      <c r="B212" s="252"/>
      <c r="C212" s="252"/>
      <c r="D212" s="256"/>
      <c r="E212" s="256"/>
      <c r="F212" s="252"/>
      <c r="G212" s="252"/>
      <c r="H212" s="253"/>
      <c r="I212" s="242"/>
      <c r="J212" s="242"/>
      <c r="K212" s="242"/>
      <c r="L212" s="308"/>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row>
    <row r="213" spans="1:36" ht="12.75">
      <c r="A213" s="555" t="s">
        <v>142</v>
      </c>
      <c r="B213" s="556"/>
      <c r="C213" s="556"/>
      <c r="D213" s="556"/>
      <c r="E213" s="556"/>
      <c r="F213" s="556"/>
      <c r="G213" s="556"/>
      <c r="H213" s="557"/>
      <c r="I213" s="242"/>
      <c r="J213" s="308"/>
      <c r="K213" s="308"/>
      <c r="L213" s="308"/>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row>
    <row r="214" spans="1:36" ht="3.75" customHeight="1">
      <c r="A214" s="251"/>
      <c r="B214" s="252"/>
      <c r="C214" s="252"/>
      <c r="D214" s="256"/>
      <c r="E214" s="256"/>
      <c r="F214" s="252"/>
      <c r="G214" s="252"/>
      <c r="H214" s="253"/>
      <c r="I214" s="242"/>
      <c r="J214" s="242"/>
      <c r="K214" s="242"/>
      <c r="L214" s="308"/>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row>
    <row r="215" spans="1:36" ht="15.75" customHeight="1">
      <c r="A215" s="547" t="s">
        <v>141</v>
      </c>
      <c r="B215" s="548"/>
      <c r="C215" s="548"/>
      <c r="D215" s="259"/>
      <c r="E215" s="259"/>
      <c r="F215" s="259"/>
      <c r="G215" s="259"/>
      <c r="H215" s="260"/>
      <c r="I215" s="242"/>
      <c r="J215" s="308" t="s">
        <v>137</v>
      </c>
      <c r="K215" s="241">
        <v>1</v>
      </c>
      <c r="L215" s="308"/>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row>
    <row r="216" spans="1:36" ht="3" customHeight="1">
      <c r="A216" s="261"/>
      <c r="B216" s="259"/>
      <c r="C216" s="259"/>
      <c r="D216" s="259"/>
      <c r="E216" s="259"/>
      <c r="F216" s="259"/>
      <c r="G216" s="259"/>
      <c r="H216" s="260"/>
      <c r="I216" s="242"/>
      <c r="J216" s="242"/>
      <c r="K216" s="242"/>
      <c r="L216" s="308"/>
      <c r="M216" s="242"/>
      <c r="N216" s="242"/>
      <c r="O216" s="242"/>
      <c r="P216" s="242"/>
      <c r="Q216" s="242"/>
      <c r="R216" s="242"/>
      <c r="S216" s="242"/>
      <c r="T216" s="242"/>
      <c r="U216" s="242"/>
      <c r="V216" s="242"/>
      <c r="W216" s="242"/>
      <c r="X216" s="242"/>
      <c r="Y216" s="242"/>
      <c r="Z216" s="242"/>
      <c r="AA216" s="242"/>
      <c r="AB216" s="242"/>
      <c r="AC216" s="242"/>
      <c r="AD216" s="242"/>
      <c r="AE216" s="242"/>
      <c r="AF216" s="242"/>
      <c r="AG216" s="242"/>
      <c r="AH216" s="242"/>
      <c r="AI216" s="242"/>
      <c r="AJ216" s="242"/>
    </row>
    <row r="217" spans="1:36" ht="13.5" customHeight="1">
      <c r="A217" s="547" t="s">
        <v>6</v>
      </c>
      <c r="B217" s="548"/>
      <c r="C217" s="548"/>
      <c r="D217" s="550"/>
      <c r="E217" s="550"/>
      <c r="F217" s="262" t="s">
        <v>139</v>
      </c>
      <c r="H217" s="263"/>
      <c r="I217" s="242"/>
      <c r="J217" s="308"/>
      <c r="K217" s="308"/>
      <c r="L217" s="308"/>
      <c r="M217" s="242"/>
      <c r="N217" s="242"/>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c r="AJ217" s="242"/>
    </row>
    <row r="218" spans="1:36" ht="3.75" customHeight="1">
      <c r="A218" s="261"/>
      <c r="B218" s="259"/>
      <c r="C218" s="259"/>
      <c r="D218" s="259"/>
      <c r="E218" s="259"/>
      <c r="F218" s="259"/>
      <c r="G218" s="262"/>
      <c r="H218" s="263"/>
      <c r="I218" s="242"/>
      <c r="J218" s="242"/>
      <c r="K218" s="242"/>
      <c r="L218" s="308"/>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242"/>
    </row>
    <row r="219" spans="1:36" ht="12.75">
      <c r="A219" s="547" t="s">
        <v>9</v>
      </c>
      <c r="B219" s="548"/>
      <c r="C219" s="548"/>
      <c r="D219" s="549"/>
      <c r="E219" s="549"/>
      <c r="F219" s="553" t="s">
        <v>307</v>
      </c>
      <c r="G219" s="554"/>
      <c r="H219" s="271"/>
      <c r="I219" s="242"/>
      <c r="J219" s="308"/>
      <c r="K219" s="308"/>
      <c r="L219" s="309"/>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42"/>
    </row>
    <row r="220" spans="1:36" ht="9" customHeight="1">
      <c r="A220" s="261"/>
      <c r="B220" s="259"/>
      <c r="C220" s="259"/>
      <c r="D220" s="259"/>
      <c r="E220" s="259"/>
      <c r="F220" s="259"/>
      <c r="G220" s="262"/>
      <c r="H220" s="263"/>
      <c r="I220" s="242"/>
      <c r="J220" s="242"/>
      <c r="K220" s="242"/>
      <c r="L220" s="309"/>
      <c r="P220" s="242"/>
      <c r="Q220" s="242"/>
      <c r="R220" s="242"/>
      <c r="S220" s="242"/>
      <c r="T220" s="242"/>
      <c r="U220" s="242"/>
      <c r="V220" s="242"/>
      <c r="W220" s="242"/>
      <c r="X220" s="242"/>
      <c r="Y220" s="242"/>
      <c r="Z220" s="242"/>
      <c r="AA220" s="242"/>
      <c r="AB220" s="242"/>
      <c r="AC220" s="242"/>
      <c r="AD220" s="242"/>
      <c r="AE220" s="242"/>
      <c r="AF220" s="242"/>
      <c r="AG220" s="242"/>
      <c r="AH220" s="242"/>
      <c r="AI220" s="242"/>
      <c r="AJ220" s="242"/>
    </row>
    <row r="221" spans="1:36" ht="16.5" customHeight="1">
      <c r="A221" s="547" t="s">
        <v>10</v>
      </c>
      <c r="B221" s="548"/>
      <c r="C221" s="548"/>
      <c r="D221" s="558"/>
      <c r="E221" s="558"/>
      <c r="F221" s="558"/>
      <c r="G221" s="558"/>
      <c r="H221" s="559"/>
      <c r="L221" s="309"/>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row>
    <row r="222" spans="1:36" ht="2.25" customHeight="1" thickBot="1">
      <c r="A222" s="243"/>
      <c r="B222" s="243"/>
      <c r="C222" s="243"/>
      <c r="D222" s="243"/>
      <c r="E222" s="243"/>
      <c r="F222" s="243"/>
      <c r="G222" s="243"/>
      <c r="H222" s="243"/>
      <c r="L222" s="309"/>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row>
    <row r="223" spans="1:36" ht="15">
      <c r="A223" s="248" t="s">
        <v>62</v>
      </c>
      <c r="B223" s="249"/>
      <c r="C223" s="249"/>
      <c r="D223" s="249"/>
      <c r="E223" s="249"/>
      <c r="F223" s="249"/>
      <c r="G223" s="249"/>
      <c r="H223" s="250"/>
      <c r="I223" s="309"/>
      <c r="J223" s="309"/>
      <c r="K223" s="309"/>
      <c r="L223" s="309"/>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row>
    <row r="224" spans="1:36" ht="2.25" customHeight="1">
      <c r="A224" s="251"/>
      <c r="B224" s="252"/>
      <c r="C224" s="252"/>
      <c r="D224" s="252"/>
      <c r="E224" s="252"/>
      <c r="F224" s="252"/>
      <c r="G224" s="252"/>
      <c r="H224" s="253"/>
      <c r="J224" s="309"/>
      <c r="K224" s="309"/>
      <c r="L224" s="309"/>
      <c r="P224" s="242"/>
      <c r="Q224" s="242"/>
      <c r="R224" s="242"/>
      <c r="S224" s="242"/>
      <c r="T224" s="242"/>
      <c r="U224" s="242"/>
      <c r="V224" s="242"/>
      <c r="W224" s="242"/>
      <c r="X224" s="242"/>
      <c r="Y224" s="242"/>
      <c r="Z224" s="242"/>
      <c r="AA224" s="242"/>
      <c r="AB224" s="242"/>
      <c r="AC224" s="242"/>
      <c r="AD224" s="242"/>
      <c r="AE224" s="242"/>
      <c r="AF224" s="242"/>
      <c r="AG224" s="242"/>
      <c r="AH224" s="242"/>
      <c r="AI224" s="242"/>
      <c r="AJ224" s="242"/>
    </row>
    <row r="225" spans="1:36" ht="12.75">
      <c r="A225" s="547" t="s">
        <v>15</v>
      </c>
      <c r="B225" s="548"/>
      <c r="C225" s="548"/>
      <c r="D225" s="560"/>
      <c r="E225" s="560"/>
      <c r="F225" s="560"/>
      <c r="G225" s="560"/>
      <c r="H225" s="561"/>
      <c r="L225" s="309"/>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2"/>
    </row>
    <row r="226" spans="1:36" ht="3" customHeight="1">
      <c r="A226" s="251"/>
      <c r="B226" s="252"/>
      <c r="C226" s="252"/>
      <c r="D226" s="256"/>
      <c r="E226" s="256"/>
      <c r="F226" s="256"/>
      <c r="G226" s="252"/>
      <c r="H226" s="253"/>
      <c r="J226" s="309"/>
      <c r="K226" s="309"/>
      <c r="L226" s="309"/>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row>
    <row r="227" spans="1:36" ht="12.75">
      <c r="A227" s="547" t="s">
        <v>17</v>
      </c>
      <c r="B227" s="548"/>
      <c r="C227" s="548"/>
      <c r="D227" s="256"/>
      <c r="E227" s="256"/>
      <c r="F227" s="252"/>
      <c r="G227" s="252"/>
      <c r="H227" s="253"/>
      <c r="J227" s="309" t="s">
        <v>11</v>
      </c>
      <c r="K227" s="246">
        <v>1</v>
      </c>
      <c r="L227" s="308"/>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row>
    <row r="228" spans="1:36" ht="4.5" customHeight="1">
      <c r="A228" s="251"/>
      <c r="B228" s="252"/>
      <c r="C228" s="252"/>
      <c r="D228" s="256"/>
      <c r="E228" s="256"/>
      <c r="F228" s="252"/>
      <c r="G228" s="252"/>
      <c r="H228" s="253"/>
      <c r="L228" s="309"/>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row>
    <row r="229" spans="1:36" ht="12.75">
      <c r="A229" s="547" t="s">
        <v>16</v>
      </c>
      <c r="B229" s="548"/>
      <c r="C229" s="548"/>
      <c r="D229" s="562">
        <v>1</v>
      </c>
      <c r="E229" s="563"/>
      <c r="F229" s="252"/>
      <c r="G229" s="252"/>
      <c r="H229" s="253"/>
      <c r="I229" s="242"/>
      <c r="J229" s="308"/>
      <c r="K229" s="308"/>
      <c r="L229" s="308"/>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c r="AJ229" s="242"/>
    </row>
    <row r="230" spans="1:36" ht="3" customHeight="1">
      <c r="A230" s="251"/>
      <c r="B230" s="252"/>
      <c r="C230" s="252"/>
      <c r="D230" s="256"/>
      <c r="E230" s="256"/>
      <c r="F230" s="252"/>
      <c r="G230" s="252"/>
      <c r="H230" s="253"/>
      <c r="L230" s="309"/>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row>
    <row r="231" spans="1:36" ht="12.75">
      <c r="A231" s="555" t="s">
        <v>140</v>
      </c>
      <c r="B231" s="556"/>
      <c r="C231" s="556"/>
      <c r="D231" s="556"/>
      <c r="E231" s="556"/>
      <c r="F231" s="556"/>
      <c r="G231" s="556"/>
      <c r="H231" s="557"/>
      <c r="I231" s="242"/>
      <c r="L231" s="309"/>
      <c r="P231" s="242"/>
      <c r="Q231" s="242"/>
      <c r="R231" s="242"/>
      <c r="S231" s="242"/>
      <c r="T231" s="242"/>
      <c r="U231" s="242"/>
      <c r="V231" s="242"/>
      <c r="W231" s="242"/>
      <c r="X231" s="242"/>
      <c r="Y231" s="242"/>
      <c r="Z231" s="242"/>
      <c r="AA231" s="242"/>
      <c r="AB231" s="242"/>
      <c r="AC231" s="242"/>
      <c r="AD231" s="242"/>
      <c r="AE231" s="242"/>
      <c r="AF231" s="242"/>
      <c r="AG231" s="242"/>
      <c r="AH231" s="242"/>
      <c r="AI231" s="242"/>
      <c r="AJ231" s="242"/>
    </row>
    <row r="232" spans="1:36" ht="3.75" customHeight="1">
      <c r="A232" s="251"/>
      <c r="B232" s="252"/>
      <c r="C232" s="252"/>
      <c r="D232" s="256"/>
      <c r="E232" s="256"/>
      <c r="F232" s="252"/>
      <c r="G232" s="252"/>
      <c r="H232" s="253"/>
      <c r="L232" s="309"/>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row>
    <row r="233" spans="1:36" ht="12.75">
      <c r="A233" s="547" t="s">
        <v>141</v>
      </c>
      <c r="B233" s="548"/>
      <c r="C233" s="548"/>
      <c r="D233" s="256"/>
      <c r="E233" s="256"/>
      <c r="F233" s="252"/>
      <c r="G233" s="252"/>
      <c r="H233" s="253"/>
      <c r="J233" s="309" t="s">
        <v>12</v>
      </c>
      <c r="K233" s="246">
        <v>1</v>
      </c>
      <c r="L233" s="309"/>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row>
    <row r="234" spans="1:36" ht="3" customHeight="1">
      <c r="A234" s="251"/>
      <c r="B234" s="252"/>
      <c r="C234" s="252"/>
      <c r="D234" s="256"/>
      <c r="E234" s="256"/>
      <c r="F234" s="252"/>
      <c r="G234" s="252"/>
      <c r="H234" s="253"/>
      <c r="L234" s="309"/>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row>
    <row r="235" spans="1:36" ht="12.75">
      <c r="A235" s="547" t="s">
        <v>6</v>
      </c>
      <c r="B235" s="548"/>
      <c r="C235" s="548"/>
      <c r="D235" s="550"/>
      <c r="E235" s="550"/>
      <c r="F235" s="551" t="s">
        <v>138</v>
      </c>
      <c r="G235" s="551"/>
      <c r="H235" s="552"/>
      <c r="J235" s="309"/>
      <c r="K235" s="309"/>
      <c r="L235" s="309"/>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row>
    <row r="236" spans="1:36" ht="2.25" customHeight="1">
      <c r="A236" s="251"/>
      <c r="B236" s="252"/>
      <c r="C236" s="252"/>
      <c r="D236" s="256"/>
      <c r="E236" s="256"/>
      <c r="F236" s="252"/>
      <c r="G236" s="252"/>
      <c r="H236" s="253"/>
      <c r="L236" s="309"/>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2"/>
    </row>
    <row r="237" spans="1:36" ht="12.75">
      <c r="A237" s="547" t="s">
        <v>9</v>
      </c>
      <c r="B237" s="548"/>
      <c r="C237" s="548"/>
      <c r="D237" s="549"/>
      <c r="E237" s="549"/>
      <c r="F237" s="553" t="s">
        <v>307</v>
      </c>
      <c r="G237" s="554"/>
      <c r="H237" s="271"/>
      <c r="L237" s="308"/>
      <c r="M237" s="242"/>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c r="AJ237" s="242"/>
    </row>
    <row r="238" spans="1:36" ht="3.75" customHeight="1">
      <c r="A238" s="251"/>
      <c r="B238" s="252"/>
      <c r="C238" s="252"/>
      <c r="D238" s="256"/>
      <c r="E238" s="256"/>
      <c r="F238" s="252"/>
      <c r="G238" s="252"/>
      <c r="H238" s="253"/>
      <c r="L238" s="308"/>
      <c r="M238" s="242"/>
      <c r="N238" s="242"/>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c r="AJ238" s="242"/>
    </row>
    <row r="239" spans="1:36" ht="12.75">
      <c r="A239" s="555" t="s">
        <v>142</v>
      </c>
      <c r="B239" s="556"/>
      <c r="C239" s="556"/>
      <c r="D239" s="556"/>
      <c r="E239" s="556"/>
      <c r="F239" s="556"/>
      <c r="G239" s="556"/>
      <c r="H239" s="557"/>
      <c r="I239" s="242"/>
      <c r="J239" s="308"/>
      <c r="K239" s="308"/>
      <c r="L239" s="308"/>
      <c r="M239" s="242"/>
      <c r="N239" s="242"/>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c r="AJ239" s="242"/>
    </row>
    <row r="240" spans="1:36" ht="3.75" customHeight="1">
      <c r="A240" s="251"/>
      <c r="B240" s="252"/>
      <c r="C240" s="252"/>
      <c r="D240" s="256"/>
      <c r="E240" s="256"/>
      <c r="F240" s="252"/>
      <c r="G240" s="252"/>
      <c r="H240" s="253"/>
      <c r="I240" s="242"/>
      <c r="J240" s="242"/>
      <c r="K240" s="242"/>
      <c r="L240" s="308"/>
      <c r="M240" s="242"/>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c r="AJ240" s="242"/>
    </row>
    <row r="241" spans="1:36" ht="15.75" customHeight="1">
      <c r="A241" s="547" t="s">
        <v>141</v>
      </c>
      <c r="B241" s="548"/>
      <c r="C241" s="548"/>
      <c r="D241" s="259"/>
      <c r="E241" s="259"/>
      <c r="F241" s="259"/>
      <c r="G241" s="259"/>
      <c r="H241" s="260"/>
      <c r="I241" s="242"/>
      <c r="J241" s="308" t="s">
        <v>137</v>
      </c>
      <c r="K241" s="241">
        <v>1</v>
      </c>
      <c r="L241" s="308"/>
      <c r="M241" s="242"/>
      <c r="N241" s="242"/>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c r="AJ241" s="242"/>
    </row>
    <row r="242" spans="1:36" ht="3" customHeight="1">
      <c r="A242" s="261"/>
      <c r="B242" s="269"/>
      <c r="C242" s="259"/>
      <c r="D242" s="259"/>
      <c r="E242" s="259"/>
      <c r="F242" s="259"/>
      <c r="G242" s="259"/>
      <c r="H242" s="260"/>
      <c r="I242" s="242"/>
      <c r="J242" s="242"/>
      <c r="K242" s="242"/>
      <c r="L242" s="308"/>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row>
    <row r="243" spans="1:36" ht="13.5" customHeight="1">
      <c r="A243" s="547" t="s">
        <v>6</v>
      </c>
      <c r="B243" s="548"/>
      <c r="C243" s="548"/>
      <c r="D243" s="550"/>
      <c r="E243" s="550"/>
      <c r="F243" s="262" t="s">
        <v>139</v>
      </c>
      <c r="H243" s="263"/>
      <c r="I243" s="242"/>
      <c r="J243" s="308"/>
      <c r="K243" s="308"/>
      <c r="L243" s="308"/>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row>
    <row r="244" spans="1:36" ht="3.75" customHeight="1">
      <c r="A244" s="261"/>
      <c r="B244" s="259"/>
      <c r="C244" s="259"/>
      <c r="D244" s="259"/>
      <c r="E244" s="259"/>
      <c r="F244" s="259"/>
      <c r="G244" s="262"/>
      <c r="H244" s="263"/>
      <c r="I244" s="242"/>
      <c r="J244" s="242"/>
      <c r="K244" s="242"/>
      <c r="L244" s="308"/>
      <c r="M244" s="242"/>
      <c r="N244" s="242"/>
      <c r="O244" s="242"/>
      <c r="P244" s="242"/>
      <c r="Q244" s="242"/>
      <c r="R244" s="242"/>
      <c r="S244" s="242"/>
      <c r="T244" s="242"/>
      <c r="U244" s="242"/>
      <c r="V244" s="242"/>
      <c r="W244" s="242"/>
      <c r="X244" s="242"/>
      <c r="Y244" s="242"/>
      <c r="Z244" s="242"/>
      <c r="AA244" s="242"/>
      <c r="AB244" s="242"/>
      <c r="AC244" s="242"/>
      <c r="AD244" s="242"/>
      <c r="AE244" s="242"/>
      <c r="AF244" s="242"/>
      <c r="AG244" s="242"/>
      <c r="AH244" s="242"/>
      <c r="AI244" s="242"/>
      <c r="AJ244" s="242"/>
    </row>
    <row r="245" spans="1:36" ht="12.75">
      <c r="A245" s="547" t="s">
        <v>9</v>
      </c>
      <c r="B245" s="548"/>
      <c r="C245" s="548"/>
      <c r="D245" s="549"/>
      <c r="E245" s="549"/>
      <c r="F245" s="553" t="s">
        <v>307</v>
      </c>
      <c r="G245" s="554"/>
      <c r="H245" s="271"/>
      <c r="I245" s="242"/>
      <c r="J245" s="308"/>
      <c r="K245" s="308"/>
      <c r="L245" s="309"/>
      <c r="P245" s="242"/>
      <c r="Q245" s="242"/>
      <c r="R245" s="242"/>
      <c r="S245" s="242"/>
      <c r="T245" s="242"/>
      <c r="U245" s="242"/>
      <c r="V245" s="242"/>
      <c r="W245" s="242"/>
      <c r="X245" s="242"/>
      <c r="Y245" s="242"/>
      <c r="Z245" s="242"/>
      <c r="AA245" s="242"/>
      <c r="AB245" s="242"/>
      <c r="AC245" s="242"/>
      <c r="AD245" s="242"/>
      <c r="AE245" s="242"/>
      <c r="AF245" s="242"/>
      <c r="AG245" s="242"/>
      <c r="AH245" s="242"/>
      <c r="AI245" s="242"/>
      <c r="AJ245" s="242"/>
    </row>
    <row r="246" spans="1:36" ht="8.25" customHeight="1">
      <c r="A246" s="261"/>
      <c r="B246" s="259"/>
      <c r="C246" s="259"/>
      <c r="D246" s="259"/>
      <c r="E246" s="259"/>
      <c r="F246" s="259"/>
      <c r="G246" s="262"/>
      <c r="H246" s="263"/>
      <c r="I246" s="242"/>
      <c r="J246" s="242"/>
      <c r="K246" s="242"/>
      <c r="L246" s="309"/>
      <c r="P246" s="242"/>
      <c r="Q246" s="242"/>
      <c r="R246" s="242"/>
      <c r="S246" s="242"/>
      <c r="T246" s="242"/>
      <c r="U246" s="242"/>
      <c r="V246" s="242"/>
      <c r="W246" s="242"/>
      <c r="X246" s="242"/>
      <c r="Y246" s="242"/>
      <c r="Z246" s="242"/>
      <c r="AA246" s="242"/>
      <c r="AB246" s="242"/>
      <c r="AC246" s="242"/>
      <c r="AD246" s="242"/>
      <c r="AE246" s="242"/>
      <c r="AF246" s="242"/>
      <c r="AG246" s="242"/>
      <c r="AH246" s="242"/>
      <c r="AI246" s="242"/>
      <c r="AJ246" s="242"/>
    </row>
    <row r="247" spans="1:36" ht="12.75">
      <c r="A247" s="547" t="s">
        <v>10</v>
      </c>
      <c r="B247" s="548"/>
      <c r="C247" s="548"/>
      <c r="D247" s="558"/>
      <c r="E247" s="558"/>
      <c r="F247" s="558"/>
      <c r="G247" s="558"/>
      <c r="H247" s="559"/>
      <c r="L247" s="309"/>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row>
    <row r="248" spans="1:36" ht="3" customHeight="1" thickBot="1">
      <c r="A248" s="243"/>
      <c r="B248" s="243"/>
      <c r="C248" s="243"/>
      <c r="D248" s="243"/>
      <c r="E248" s="243"/>
      <c r="F248" s="243"/>
      <c r="G248" s="243"/>
      <c r="H248" s="243"/>
      <c r="L248" s="309"/>
      <c r="P248" s="242"/>
      <c r="Q248" s="242"/>
      <c r="R248" s="242"/>
      <c r="S248" s="242"/>
      <c r="T248" s="242"/>
      <c r="U248" s="242"/>
      <c r="V248" s="242"/>
      <c r="W248" s="242"/>
      <c r="X248" s="242"/>
      <c r="Y248" s="242"/>
      <c r="Z248" s="242"/>
      <c r="AA248" s="242"/>
      <c r="AB248" s="242"/>
      <c r="AC248" s="242"/>
      <c r="AD248" s="242"/>
      <c r="AE248" s="242"/>
      <c r="AF248" s="242"/>
      <c r="AG248" s="242"/>
      <c r="AH248" s="242"/>
      <c r="AI248" s="242"/>
      <c r="AJ248" s="242"/>
    </row>
    <row r="249" spans="1:36" ht="15">
      <c r="A249" s="248" t="s">
        <v>63</v>
      </c>
      <c r="B249" s="249"/>
      <c r="C249" s="249"/>
      <c r="D249" s="249"/>
      <c r="E249" s="249"/>
      <c r="F249" s="249"/>
      <c r="G249" s="249"/>
      <c r="H249" s="250"/>
      <c r="I249" s="309"/>
      <c r="J249" s="309"/>
      <c r="K249" s="309"/>
      <c r="L249" s="309"/>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row>
    <row r="250" spans="1:36" ht="3" customHeight="1">
      <c r="A250" s="251"/>
      <c r="B250" s="252"/>
      <c r="C250" s="252"/>
      <c r="D250" s="252"/>
      <c r="E250" s="252"/>
      <c r="F250" s="252"/>
      <c r="G250" s="252"/>
      <c r="H250" s="253"/>
      <c r="J250" s="309"/>
      <c r="K250" s="309"/>
      <c r="L250" s="309"/>
      <c r="P250" s="242"/>
      <c r="Q250" s="242"/>
      <c r="R250" s="242"/>
      <c r="S250" s="242"/>
      <c r="T250" s="242"/>
      <c r="U250" s="242"/>
      <c r="V250" s="242"/>
      <c r="W250" s="242"/>
      <c r="X250" s="242"/>
      <c r="Y250" s="242"/>
      <c r="Z250" s="242"/>
      <c r="AA250" s="242"/>
      <c r="AB250" s="242"/>
      <c r="AC250" s="242"/>
      <c r="AD250" s="242"/>
      <c r="AE250" s="242"/>
      <c r="AF250" s="242"/>
      <c r="AG250" s="242"/>
      <c r="AH250" s="242"/>
      <c r="AI250" s="242"/>
      <c r="AJ250" s="242"/>
    </row>
    <row r="251" spans="1:36" ht="12.75">
      <c r="A251" s="547" t="s">
        <v>15</v>
      </c>
      <c r="B251" s="548"/>
      <c r="C251" s="548"/>
      <c r="D251" s="560"/>
      <c r="E251" s="560"/>
      <c r="F251" s="560"/>
      <c r="G251" s="560"/>
      <c r="H251" s="561"/>
      <c r="L251" s="309"/>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row>
    <row r="252" spans="1:36" ht="2.25" customHeight="1">
      <c r="A252" s="251"/>
      <c r="B252" s="252"/>
      <c r="C252" s="252"/>
      <c r="D252" s="256"/>
      <c r="E252" s="256"/>
      <c r="F252" s="256"/>
      <c r="G252" s="252"/>
      <c r="H252" s="253"/>
      <c r="J252" s="309"/>
      <c r="K252" s="309"/>
      <c r="L252" s="309"/>
      <c r="P252" s="242"/>
      <c r="Q252" s="242"/>
      <c r="R252" s="242"/>
      <c r="S252" s="242"/>
      <c r="T252" s="242"/>
      <c r="U252" s="242"/>
      <c r="V252" s="242"/>
      <c r="W252" s="242"/>
      <c r="X252" s="242"/>
      <c r="Y252" s="242"/>
      <c r="Z252" s="242"/>
      <c r="AA252" s="242"/>
      <c r="AB252" s="242"/>
      <c r="AC252" s="242"/>
      <c r="AD252" s="242"/>
      <c r="AE252" s="242"/>
      <c r="AF252" s="242"/>
      <c r="AG252" s="242"/>
      <c r="AH252" s="242"/>
      <c r="AI252" s="242"/>
      <c r="AJ252" s="242"/>
    </row>
    <row r="253" spans="1:36" ht="12.75">
      <c r="A253" s="547" t="s">
        <v>17</v>
      </c>
      <c r="B253" s="548"/>
      <c r="C253" s="548"/>
      <c r="D253" s="256"/>
      <c r="E253" s="256"/>
      <c r="F253" s="252"/>
      <c r="G253" s="252"/>
      <c r="H253" s="253"/>
      <c r="J253" s="309" t="s">
        <v>11</v>
      </c>
      <c r="K253" s="246">
        <v>1</v>
      </c>
      <c r="L253" s="308"/>
      <c r="M253" s="242"/>
      <c r="N253" s="242"/>
      <c r="O253" s="242"/>
      <c r="P253" s="242"/>
      <c r="Q253" s="242"/>
      <c r="R253" s="242"/>
      <c r="S253" s="242"/>
      <c r="T253" s="242"/>
      <c r="U253" s="242"/>
      <c r="V253" s="242"/>
      <c r="W253" s="242"/>
      <c r="X253" s="242"/>
      <c r="Y253" s="242"/>
      <c r="Z253" s="242"/>
      <c r="AA253" s="242"/>
      <c r="AB253" s="242"/>
      <c r="AC253" s="242"/>
      <c r="AD253" s="242"/>
      <c r="AE253" s="242"/>
      <c r="AF253" s="242"/>
      <c r="AG253" s="242"/>
      <c r="AH253" s="242"/>
      <c r="AI253" s="242"/>
      <c r="AJ253" s="242"/>
    </row>
    <row r="254" spans="1:36" ht="3.75" customHeight="1">
      <c r="A254" s="251"/>
      <c r="B254" s="252"/>
      <c r="C254" s="252"/>
      <c r="D254" s="256"/>
      <c r="E254" s="256"/>
      <c r="F254" s="252"/>
      <c r="G254" s="252"/>
      <c r="H254" s="253"/>
      <c r="L254" s="309"/>
      <c r="P254" s="242"/>
      <c r="Q254" s="242"/>
      <c r="R254" s="242"/>
      <c r="S254" s="242"/>
      <c r="T254" s="242"/>
      <c r="U254" s="242"/>
      <c r="V254" s="242"/>
      <c r="W254" s="242"/>
      <c r="X254" s="242"/>
      <c r="Y254" s="242"/>
      <c r="Z254" s="242"/>
      <c r="AA254" s="242"/>
      <c r="AB254" s="242"/>
      <c r="AC254" s="242"/>
      <c r="AD254" s="242"/>
      <c r="AE254" s="242"/>
      <c r="AF254" s="242"/>
      <c r="AG254" s="242"/>
      <c r="AH254" s="242"/>
      <c r="AI254" s="242"/>
      <c r="AJ254" s="242"/>
    </row>
    <row r="255" spans="1:36" ht="12.75">
      <c r="A255" s="547" t="s">
        <v>16</v>
      </c>
      <c r="B255" s="548"/>
      <c r="C255" s="548"/>
      <c r="D255" s="562">
        <v>1</v>
      </c>
      <c r="E255" s="563"/>
      <c r="F255" s="252"/>
      <c r="G255" s="252"/>
      <c r="H255" s="253"/>
      <c r="I255" s="242"/>
      <c r="J255" s="308"/>
      <c r="K255" s="308"/>
      <c r="L255" s="308"/>
      <c r="M255" s="242"/>
      <c r="N255" s="242"/>
      <c r="O255" s="242"/>
      <c r="P255" s="242"/>
      <c r="Q255" s="242"/>
      <c r="R255" s="242"/>
      <c r="S255" s="242"/>
      <c r="T255" s="242"/>
      <c r="U255" s="242"/>
      <c r="V255" s="242"/>
      <c r="W255" s="242"/>
      <c r="X255" s="242"/>
      <c r="Y255" s="242"/>
      <c r="Z255" s="242"/>
      <c r="AA255" s="242"/>
      <c r="AB255" s="242"/>
      <c r="AC255" s="242"/>
      <c r="AD255" s="242"/>
      <c r="AE255" s="242"/>
      <c r="AF255" s="242"/>
      <c r="AG255" s="242"/>
      <c r="AH255" s="242"/>
      <c r="AI255" s="242"/>
      <c r="AJ255" s="242"/>
    </row>
    <row r="256" spans="1:36" ht="3.75" customHeight="1">
      <c r="A256" s="251"/>
      <c r="B256" s="252"/>
      <c r="C256" s="252"/>
      <c r="D256" s="256"/>
      <c r="E256" s="256"/>
      <c r="F256" s="252"/>
      <c r="G256" s="252"/>
      <c r="H256" s="253"/>
      <c r="L256" s="309"/>
      <c r="P256" s="242"/>
      <c r="Q256" s="242"/>
      <c r="R256" s="242"/>
      <c r="S256" s="242"/>
      <c r="T256" s="242"/>
      <c r="U256" s="242"/>
      <c r="V256" s="242"/>
      <c r="W256" s="242"/>
      <c r="X256" s="242"/>
      <c r="Y256" s="242"/>
      <c r="Z256" s="242"/>
      <c r="AA256" s="242"/>
      <c r="AB256" s="242"/>
      <c r="AC256" s="242"/>
      <c r="AD256" s="242"/>
      <c r="AE256" s="242"/>
      <c r="AF256" s="242"/>
      <c r="AG256" s="242"/>
      <c r="AH256" s="242"/>
      <c r="AI256" s="242"/>
      <c r="AJ256" s="242"/>
    </row>
    <row r="257" spans="1:36" ht="12.75">
      <c r="A257" s="555" t="s">
        <v>140</v>
      </c>
      <c r="B257" s="556"/>
      <c r="C257" s="556"/>
      <c r="D257" s="556"/>
      <c r="E257" s="556"/>
      <c r="F257" s="556"/>
      <c r="G257" s="556"/>
      <c r="H257" s="557"/>
      <c r="I257" s="242"/>
      <c r="L257" s="309"/>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row>
    <row r="258" spans="1:36" ht="3" customHeight="1">
      <c r="A258" s="251"/>
      <c r="B258" s="252"/>
      <c r="C258" s="252"/>
      <c r="D258" s="256"/>
      <c r="E258" s="256"/>
      <c r="F258" s="252"/>
      <c r="G258" s="252"/>
      <c r="H258" s="253"/>
      <c r="L258" s="309"/>
      <c r="P258" s="242"/>
      <c r="Q258" s="242"/>
      <c r="R258" s="242"/>
      <c r="S258" s="242"/>
      <c r="T258" s="242"/>
      <c r="U258" s="242"/>
      <c r="V258" s="242"/>
      <c r="W258" s="242"/>
      <c r="X258" s="242"/>
      <c r="Y258" s="242"/>
      <c r="Z258" s="242"/>
      <c r="AA258" s="242"/>
      <c r="AB258" s="242"/>
      <c r="AC258" s="242"/>
      <c r="AD258" s="242"/>
      <c r="AE258" s="242"/>
      <c r="AF258" s="242"/>
      <c r="AG258" s="242"/>
      <c r="AH258" s="242"/>
      <c r="AI258" s="242"/>
      <c r="AJ258" s="242"/>
    </row>
    <row r="259" spans="1:36" ht="12.75">
      <c r="A259" s="547" t="s">
        <v>5</v>
      </c>
      <c r="B259" s="548"/>
      <c r="C259" s="548"/>
      <c r="D259" s="256"/>
      <c r="E259" s="256"/>
      <c r="F259" s="252"/>
      <c r="G259" s="252"/>
      <c r="H259" s="253"/>
      <c r="J259" s="309" t="s">
        <v>12</v>
      </c>
      <c r="K259" s="246">
        <v>1</v>
      </c>
      <c r="L259" s="309"/>
      <c r="P259" s="242"/>
      <c r="Q259" s="242"/>
      <c r="R259" s="242"/>
      <c r="S259" s="242"/>
      <c r="T259" s="242"/>
      <c r="U259" s="242"/>
      <c r="V259" s="242"/>
      <c r="W259" s="242"/>
      <c r="X259" s="242"/>
      <c r="Y259" s="242"/>
      <c r="Z259" s="242"/>
      <c r="AA259" s="242"/>
      <c r="AB259" s="242"/>
      <c r="AC259" s="242"/>
      <c r="AD259" s="242"/>
      <c r="AE259" s="242"/>
      <c r="AF259" s="242"/>
      <c r="AG259" s="242"/>
      <c r="AH259" s="242"/>
      <c r="AI259" s="242"/>
      <c r="AJ259" s="242"/>
    </row>
    <row r="260" spans="1:36" ht="2.25" customHeight="1">
      <c r="A260" s="251"/>
      <c r="B260" s="252"/>
      <c r="C260" s="252"/>
      <c r="D260" s="256"/>
      <c r="E260" s="256"/>
      <c r="F260" s="252"/>
      <c r="G260" s="252"/>
      <c r="H260" s="253"/>
      <c r="L260" s="309"/>
      <c r="P260" s="242"/>
      <c r="Q260" s="242"/>
      <c r="R260" s="242"/>
      <c r="S260" s="242"/>
      <c r="T260" s="242"/>
      <c r="U260" s="242"/>
      <c r="V260" s="242"/>
      <c r="W260" s="242"/>
      <c r="X260" s="242"/>
      <c r="Y260" s="242"/>
      <c r="Z260" s="242"/>
      <c r="AA260" s="242"/>
      <c r="AB260" s="242"/>
      <c r="AC260" s="242"/>
      <c r="AD260" s="242"/>
      <c r="AE260" s="242"/>
      <c r="AF260" s="242"/>
      <c r="AG260" s="242"/>
      <c r="AH260" s="242"/>
      <c r="AI260" s="242"/>
      <c r="AJ260" s="242"/>
    </row>
    <row r="261" spans="1:36" ht="12.75">
      <c r="A261" s="547" t="s">
        <v>6</v>
      </c>
      <c r="B261" s="548"/>
      <c r="C261" s="548"/>
      <c r="D261" s="550"/>
      <c r="E261" s="550"/>
      <c r="F261" s="551" t="s">
        <v>138</v>
      </c>
      <c r="G261" s="551"/>
      <c r="H261" s="552"/>
      <c r="J261" s="309"/>
      <c r="K261" s="309"/>
      <c r="L261" s="309"/>
      <c r="P261" s="242"/>
      <c r="Q261" s="242"/>
      <c r="R261" s="242"/>
      <c r="S261" s="242"/>
      <c r="T261" s="242"/>
      <c r="U261" s="242"/>
      <c r="V261" s="242"/>
      <c r="W261" s="242"/>
      <c r="X261" s="242"/>
      <c r="Y261" s="242"/>
      <c r="Z261" s="242"/>
      <c r="AA261" s="242"/>
      <c r="AB261" s="242"/>
      <c r="AC261" s="242"/>
      <c r="AD261" s="242"/>
      <c r="AE261" s="242"/>
      <c r="AF261" s="242"/>
      <c r="AG261" s="242"/>
      <c r="AH261" s="242"/>
      <c r="AI261" s="242"/>
      <c r="AJ261" s="242"/>
    </row>
    <row r="262" spans="1:36" ht="2.25" customHeight="1">
      <c r="A262" s="251"/>
      <c r="B262" s="252"/>
      <c r="C262" s="252"/>
      <c r="D262" s="256"/>
      <c r="E262" s="256"/>
      <c r="F262" s="252"/>
      <c r="G262" s="252"/>
      <c r="H262" s="253"/>
      <c r="L262" s="309"/>
      <c r="P262" s="242"/>
      <c r="Q262" s="242"/>
      <c r="R262" s="242"/>
      <c r="S262" s="242"/>
      <c r="T262" s="242"/>
      <c r="U262" s="242"/>
      <c r="V262" s="242"/>
      <c r="W262" s="242"/>
      <c r="X262" s="242"/>
      <c r="Y262" s="242"/>
      <c r="Z262" s="242"/>
      <c r="AA262" s="242"/>
      <c r="AB262" s="242"/>
      <c r="AC262" s="242"/>
      <c r="AD262" s="242"/>
      <c r="AE262" s="242"/>
      <c r="AF262" s="242"/>
      <c r="AG262" s="242"/>
      <c r="AH262" s="242"/>
      <c r="AI262" s="242"/>
      <c r="AJ262" s="242"/>
    </row>
    <row r="263" spans="1:36" ht="12.75">
      <c r="A263" s="547" t="s">
        <v>9</v>
      </c>
      <c r="B263" s="548"/>
      <c r="C263" s="548"/>
      <c r="D263" s="549"/>
      <c r="E263" s="549"/>
      <c r="F263" s="553" t="s">
        <v>307</v>
      </c>
      <c r="G263" s="554"/>
      <c r="H263" s="271"/>
      <c r="L263" s="308"/>
      <c r="M263" s="242"/>
      <c r="N263" s="242"/>
      <c r="O263" s="242"/>
      <c r="P263" s="242"/>
      <c r="Q263" s="242"/>
      <c r="R263" s="242"/>
      <c r="S263" s="242"/>
      <c r="T263" s="242"/>
      <c r="U263" s="242"/>
      <c r="V263" s="242"/>
      <c r="W263" s="242"/>
      <c r="X263" s="242"/>
      <c r="Y263" s="242"/>
      <c r="Z263" s="242"/>
      <c r="AA263" s="242"/>
      <c r="AB263" s="242"/>
      <c r="AC263" s="242"/>
      <c r="AD263" s="242"/>
      <c r="AE263" s="242"/>
      <c r="AF263" s="242"/>
      <c r="AG263" s="242"/>
      <c r="AH263" s="242"/>
      <c r="AI263" s="242"/>
      <c r="AJ263" s="242"/>
    </row>
    <row r="264" spans="1:36" ht="3.75" customHeight="1">
      <c r="A264" s="251"/>
      <c r="B264" s="252"/>
      <c r="C264" s="252"/>
      <c r="D264" s="256"/>
      <c r="E264" s="256"/>
      <c r="F264" s="252"/>
      <c r="G264" s="252"/>
      <c r="H264" s="253"/>
      <c r="L264" s="308"/>
      <c r="M264" s="242"/>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row>
    <row r="265" spans="1:36" ht="12.75">
      <c r="A265" s="555" t="s">
        <v>142</v>
      </c>
      <c r="B265" s="556"/>
      <c r="C265" s="556"/>
      <c r="D265" s="556"/>
      <c r="E265" s="556"/>
      <c r="F265" s="556"/>
      <c r="G265" s="556"/>
      <c r="H265" s="557"/>
      <c r="I265" s="242"/>
      <c r="J265" s="308"/>
      <c r="K265" s="308"/>
      <c r="L265" s="308"/>
      <c r="M265" s="242"/>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c r="AJ265" s="242"/>
    </row>
    <row r="266" spans="1:36" ht="3.75" customHeight="1">
      <c r="A266" s="251"/>
      <c r="B266" s="252"/>
      <c r="C266" s="252"/>
      <c r="D266" s="256"/>
      <c r="E266" s="256"/>
      <c r="F266" s="252"/>
      <c r="G266" s="252"/>
      <c r="H266" s="253"/>
      <c r="I266" s="242"/>
      <c r="J266" s="242"/>
      <c r="K266" s="242"/>
      <c r="L266" s="308"/>
      <c r="M266" s="242"/>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row>
    <row r="267" spans="1:36" ht="15.75" customHeight="1">
      <c r="A267" s="547" t="s">
        <v>141</v>
      </c>
      <c r="B267" s="548"/>
      <c r="C267" s="548"/>
      <c r="D267" s="259"/>
      <c r="E267" s="259"/>
      <c r="F267" s="259"/>
      <c r="G267" s="259"/>
      <c r="H267" s="260"/>
      <c r="I267" s="242"/>
      <c r="J267" s="308" t="s">
        <v>137</v>
      </c>
      <c r="K267" s="241">
        <v>1</v>
      </c>
      <c r="L267" s="308"/>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row>
    <row r="268" spans="1:36" ht="3" customHeight="1">
      <c r="A268" s="261"/>
      <c r="B268" s="259"/>
      <c r="C268" s="259"/>
      <c r="D268" s="259"/>
      <c r="E268" s="259"/>
      <c r="F268" s="259"/>
      <c r="G268" s="259"/>
      <c r="H268" s="260"/>
      <c r="I268" s="242"/>
      <c r="J268" s="242"/>
      <c r="K268" s="242"/>
      <c r="L268" s="308"/>
      <c r="M268" s="242"/>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row>
    <row r="269" spans="1:36" ht="13.5" customHeight="1">
      <c r="A269" s="547" t="s">
        <v>6</v>
      </c>
      <c r="B269" s="548"/>
      <c r="C269" s="548"/>
      <c r="D269" s="550"/>
      <c r="E269" s="550"/>
      <c r="F269" s="262" t="s">
        <v>139</v>
      </c>
      <c r="H269" s="263"/>
      <c r="I269" s="242"/>
      <c r="J269" s="308"/>
      <c r="K269" s="308"/>
      <c r="L269" s="308"/>
      <c r="M269" s="242"/>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row>
    <row r="270" spans="1:36" ht="3.75" customHeight="1">
      <c r="A270" s="261"/>
      <c r="B270" s="259"/>
      <c r="C270" s="259"/>
      <c r="D270" s="259"/>
      <c r="E270" s="259"/>
      <c r="F270" s="259"/>
      <c r="G270" s="262"/>
      <c r="H270" s="263"/>
      <c r="I270" s="242"/>
      <c r="J270" s="242"/>
      <c r="K270" s="242"/>
      <c r="L270" s="308"/>
      <c r="M270" s="242"/>
      <c r="N270" s="242"/>
      <c r="O270" s="242"/>
      <c r="P270" s="242"/>
      <c r="Q270" s="242"/>
      <c r="R270" s="242"/>
      <c r="S270" s="242"/>
      <c r="T270" s="242"/>
      <c r="U270" s="242"/>
      <c r="V270" s="242"/>
      <c r="W270" s="242"/>
      <c r="X270" s="242"/>
      <c r="Y270" s="242"/>
      <c r="Z270" s="242"/>
      <c r="AA270" s="242"/>
      <c r="AB270" s="242"/>
      <c r="AC270" s="242"/>
      <c r="AD270" s="242"/>
      <c r="AE270" s="242"/>
      <c r="AF270" s="242"/>
      <c r="AG270" s="242"/>
      <c r="AH270" s="242"/>
      <c r="AI270" s="242"/>
      <c r="AJ270" s="242"/>
    </row>
    <row r="271" spans="1:36" ht="12.75">
      <c r="A271" s="547" t="s">
        <v>9</v>
      </c>
      <c r="B271" s="548"/>
      <c r="C271" s="548"/>
      <c r="D271" s="549"/>
      <c r="E271" s="549"/>
      <c r="F271" s="553" t="s">
        <v>307</v>
      </c>
      <c r="G271" s="554"/>
      <c r="H271" s="271"/>
      <c r="I271" s="242"/>
      <c r="J271" s="308"/>
      <c r="K271" s="308"/>
      <c r="L271" s="309"/>
      <c r="P271" s="242"/>
      <c r="Q271" s="242"/>
      <c r="R271" s="242"/>
      <c r="S271" s="242"/>
      <c r="T271" s="242"/>
      <c r="U271" s="242"/>
      <c r="V271" s="242"/>
      <c r="W271" s="242"/>
      <c r="X271" s="242"/>
      <c r="Y271" s="242"/>
      <c r="Z271" s="242"/>
      <c r="AA271" s="242"/>
      <c r="AB271" s="242"/>
      <c r="AC271" s="242"/>
      <c r="AD271" s="242"/>
      <c r="AE271" s="242"/>
      <c r="AF271" s="242"/>
      <c r="AG271" s="242"/>
      <c r="AH271" s="242"/>
      <c r="AI271" s="242"/>
      <c r="AJ271" s="242"/>
    </row>
    <row r="272" spans="1:11" ht="12.75">
      <c r="A272" s="261"/>
      <c r="B272" s="259"/>
      <c r="C272" s="259"/>
      <c r="D272" s="259"/>
      <c r="E272" s="259"/>
      <c r="F272" s="259"/>
      <c r="G272" s="262"/>
      <c r="H272" s="263"/>
      <c r="I272" s="242"/>
      <c r="J272" s="242"/>
      <c r="K272" s="242"/>
    </row>
    <row r="273" spans="1:8" ht="12.75">
      <c r="A273" s="547" t="s">
        <v>10</v>
      </c>
      <c r="B273" s="548"/>
      <c r="C273" s="548"/>
      <c r="D273" s="558"/>
      <c r="E273" s="558"/>
      <c r="F273" s="558"/>
      <c r="G273" s="558"/>
      <c r="H273" s="559"/>
    </row>
  </sheetData>
  <sheetProtection password="F746" sheet="1" selectLockedCells="1"/>
  <mergeCells count="235">
    <mergeCell ref="M4:S8"/>
    <mergeCell ref="M9:S15"/>
    <mergeCell ref="M17:S29"/>
    <mergeCell ref="F133:G133"/>
    <mergeCell ref="D243:E243"/>
    <mergeCell ref="A10:H11"/>
    <mergeCell ref="A8:F8"/>
    <mergeCell ref="G8:H8"/>
    <mergeCell ref="A203:C203"/>
    <mergeCell ref="F193:G193"/>
    <mergeCell ref="F89:G89"/>
    <mergeCell ref="F107:G107"/>
    <mergeCell ref="A153:H153"/>
    <mergeCell ref="F219:G219"/>
    <mergeCell ref="F245:G245"/>
    <mergeCell ref="F237:G237"/>
    <mergeCell ref="A205:H205"/>
    <mergeCell ref="D245:E245"/>
    <mergeCell ref="A209:C209"/>
    <mergeCell ref="A245:C245"/>
    <mergeCell ref="A243:C243"/>
    <mergeCell ref="F28:G28"/>
    <mergeCell ref="F36:G36"/>
    <mergeCell ref="F55:G55"/>
    <mergeCell ref="F63:G63"/>
    <mergeCell ref="F81:G81"/>
    <mergeCell ref="A101:H101"/>
    <mergeCell ref="F79:H79"/>
    <mergeCell ref="F211:G211"/>
    <mergeCell ref="D95:H95"/>
    <mergeCell ref="A85:C85"/>
    <mergeCell ref="A273:C273"/>
    <mergeCell ref="D273:H273"/>
    <mergeCell ref="A267:C267"/>
    <mergeCell ref="A269:C269"/>
    <mergeCell ref="D269:E269"/>
    <mergeCell ref="A271:C271"/>
    <mergeCell ref="D271:E271"/>
    <mergeCell ref="D209:E209"/>
    <mergeCell ref="F271:G271"/>
    <mergeCell ref="D255:E255"/>
    <mergeCell ref="A247:C247"/>
    <mergeCell ref="D247:H247"/>
    <mergeCell ref="A253:C253"/>
    <mergeCell ref="A251:C251"/>
    <mergeCell ref="D251:H251"/>
    <mergeCell ref="A255:C255"/>
    <mergeCell ref="A257:H257"/>
    <mergeCell ref="A265:H265"/>
    <mergeCell ref="A213:H213"/>
    <mergeCell ref="A219:C219"/>
    <mergeCell ref="A229:C229"/>
    <mergeCell ref="D229:E229"/>
    <mergeCell ref="A225:C225"/>
    <mergeCell ref="D225:H225"/>
    <mergeCell ref="A227:C227"/>
    <mergeCell ref="D219:E219"/>
    <mergeCell ref="D211:E211"/>
    <mergeCell ref="D177:E177"/>
    <mergeCell ref="A221:C221"/>
    <mergeCell ref="D221:H221"/>
    <mergeCell ref="F209:H209"/>
    <mergeCell ref="A183:C183"/>
    <mergeCell ref="D183:E183"/>
    <mergeCell ref="F183:H183"/>
    <mergeCell ref="A185:C185"/>
    <mergeCell ref="A195:C195"/>
    <mergeCell ref="A189:C189"/>
    <mergeCell ref="A191:C191"/>
    <mergeCell ref="D191:E191"/>
    <mergeCell ref="A193:C193"/>
    <mergeCell ref="D193:E193"/>
    <mergeCell ref="A161:H161"/>
    <mergeCell ref="F167:G167"/>
    <mergeCell ref="F185:G185"/>
    <mergeCell ref="A173:C173"/>
    <mergeCell ref="D173:H173"/>
    <mergeCell ref="A159:C159"/>
    <mergeCell ref="D159:E159"/>
    <mergeCell ref="F157:H157"/>
    <mergeCell ref="A163:C163"/>
    <mergeCell ref="A165:C165"/>
    <mergeCell ref="D165:E165"/>
    <mergeCell ref="F159:G159"/>
    <mergeCell ref="A157:C157"/>
    <mergeCell ref="D157:E157"/>
    <mergeCell ref="A155:C155"/>
    <mergeCell ref="A135:H135"/>
    <mergeCell ref="A137:C137"/>
    <mergeCell ref="A131:C131"/>
    <mergeCell ref="D131:E131"/>
    <mergeCell ref="A139:C139"/>
    <mergeCell ref="D139:E139"/>
    <mergeCell ref="A141:C141"/>
    <mergeCell ref="D141:E141"/>
    <mergeCell ref="A151:C151"/>
    <mergeCell ref="A121:C121"/>
    <mergeCell ref="D121:H121"/>
    <mergeCell ref="A123:C123"/>
    <mergeCell ref="A129:C129"/>
    <mergeCell ref="A127:H127"/>
    <mergeCell ref="A125:C125"/>
    <mergeCell ref="D125:E125"/>
    <mergeCell ref="D151:E151"/>
    <mergeCell ref="F131:H131"/>
    <mergeCell ref="A133:C133"/>
    <mergeCell ref="D133:E133"/>
    <mergeCell ref="A143:C143"/>
    <mergeCell ref="D143:H143"/>
    <mergeCell ref="A147:C147"/>
    <mergeCell ref="D147:H147"/>
    <mergeCell ref="A149:C149"/>
    <mergeCell ref="F141:G141"/>
    <mergeCell ref="A107:C107"/>
    <mergeCell ref="D107:E107"/>
    <mergeCell ref="A111:C111"/>
    <mergeCell ref="A113:C113"/>
    <mergeCell ref="D113:E113"/>
    <mergeCell ref="A115:C115"/>
    <mergeCell ref="A109:H109"/>
    <mergeCell ref="F115:G115"/>
    <mergeCell ref="A87:C87"/>
    <mergeCell ref="D87:E87"/>
    <mergeCell ref="A105:C105"/>
    <mergeCell ref="D105:E105"/>
    <mergeCell ref="F105:H105"/>
    <mergeCell ref="A103:C103"/>
    <mergeCell ref="A99:C99"/>
    <mergeCell ref="D99:E99"/>
    <mergeCell ref="A97:C97"/>
    <mergeCell ref="A95:C95"/>
    <mergeCell ref="A79:C79"/>
    <mergeCell ref="D79:E79"/>
    <mergeCell ref="A75:H75"/>
    <mergeCell ref="A117:C117"/>
    <mergeCell ref="D117:H117"/>
    <mergeCell ref="D115:E115"/>
    <mergeCell ref="A81:C81"/>
    <mergeCell ref="D81:E81"/>
    <mergeCell ref="A91:C91"/>
    <mergeCell ref="D91:H91"/>
    <mergeCell ref="A4:C4"/>
    <mergeCell ref="D4:H4"/>
    <mergeCell ref="D6:H6"/>
    <mergeCell ref="A89:C89"/>
    <mergeCell ref="D89:E89"/>
    <mergeCell ref="A83:H83"/>
    <mergeCell ref="A71:C71"/>
    <mergeCell ref="A73:C73"/>
    <mergeCell ref="D73:E73"/>
    <mergeCell ref="A77:C77"/>
    <mergeCell ref="A69:C69"/>
    <mergeCell ref="D69:H69"/>
    <mergeCell ref="A49:H49"/>
    <mergeCell ref="A57:H57"/>
    <mergeCell ref="A53:C53"/>
    <mergeCell ref="D53:E53"/>
    <mergeCell ref="F53:H53"/>
    <mergeCell ref="A59:C59"/>
    <mergeCell ref="A65:C65"/>
    <mergeCell ref="D65:H65"/>
    <mergeCell ref="A43:C43"/>
    <mergeCell ref="A28:C28"/>
    <mergeCell ref="A38:C38"/>
    <mergeCell ref="A1:H1"/>
    <mergeCell ref="A3:C3"/>
    <mergeCell ref="D3:H3"/>
    <mergeCell ref="A5:C5"/>
    <mergeCell ref="D5:H5"/>
    <mergeCell ref="D43:H43"/>
    <mergeCell ref="A6:C6"/>
    <mergeCell ref="A45:C45"/>
    <mergeCell ref="D34:E34"/>
    <mergeCell ref="A51:C51"/>
    <mergeCell ref="A12:H13"/>
    <mergeCell ref="A36:C36"/>
    <mergeCell ref="D36:E36"/>
    <mergeCell ref="A22:H22"/>
    <mergeCell ref="A30:H30"/>
    <mergeCell ref="A34:C34"/>
    <mergeCell ref="D28:E28"/>
    <mergeCell ref="D38:H38"/>
    <mergeCell ref="D26:E26"/>
    <mergeCell ref="D16:H16"/>
    <mergeCell ref="A20:C20"/>
    <mergeCell ref="D20:E20"/>
    <mergeCell ref="A32:C32"/>
    <mergeCell ref="A16:C16"/>
    <mergeCell ref="A18:C18"/>
    <mergeCell ref="A24:C24"/>
    <mergeCell ref="A26:C26"/>
    <mergeCell ref="A47:C47"/>
    <mergeCell ref="D47:E47"/>
    <mergeCell ref="D55:E55"/>
    <mergeCell ref="A61:C61"/>
    <mergeCell ref="D61:E61"/>
    <mergeCell ref="A63:C63"/>
    <mergeCell ref="D63:E63"/>
    <mergeCell ref="A55:C55"/>
    <mergeCell ref="A167:C167"/>
    <mergeCell ref="D167:E167"/>
    <mergeCell ref="A187:H187"/>
    <mergeCell ref="A169:C169"/>
    <mergeCell ref="D169:H169"/>
    <mergeCell ref="A175:C175"/>
    <mergeCell ref="A181:C181"/>
    <mergeCell ref="A179:H179"/>
    <mergeCell ref="A177:C177"/>
    <mergeCell ref="D185:E185"/>
    <mergeCell ref="D195:H195"/>
    <mergeCell ref="A215:C215"/>
    <mergeCell ref="A217:C217"/>
    <mergeCell ref="D217:E217"/>
    <mergeCell ref="A199:C199"/>
    <mergeCell ref="D199:H199"/>
    <mergeCell ref="A201:C201"/>
    <mergeCell ref="A207:C207"/>
    <mergeCell ref="D203:E203"/>
    <mergeCell ref="A211:C211"/>
    <mergeCell ref="A231:H231"/>
    <mergeCell ref="A239:H239"/>
    <mergeCell ref="A241:C241"/>
    <mergeCell ref="D235:E235"/>
    <mergeCell ref="F235:H235"/>
    <mergeCell ref="A237:C237"/>
    <mergeCell ref="D237:E237"/>
    <mergeCell ref="A233:C233"/>
    <mergeCell ref="A235:C235"/>
    <mergeCell ref="A263:C263"/>
    <mergeCell ref="D263:E263"/>
    <mergeCell ref="A259:C259"/>
    <mergeCell ref="A261:C261"/>
    <mergeCell ref="D261:E261"/>
    <mergeCell ref="F261:H261"/>
    <mergeCell ref="F263:G263"/>
  </mergeCells>
  <dataValidations count="7">
    <dataValidation allowBlank="1" showInputMessage="1" showErrorMessage="1" promptTitle="Consumo de combustible (GJ/ año)" prompt="Disponer aquí el consumo total de combustible a lo largo del año de declaración en las unidades previstas: GigaJulios al año. &#10;En caso de asimilarse varios focos a este deberá disponerse el consumo total de combustible de todos los focos." sqref="D246:E246 D64:E64 D220:E220 D37:E37 D116:E116 D194:E194 D168:E168 D90:E90 D142:E142 D272:E272"/>
    <dataValidation operator="greaterThan" allowBlank="1" showInputMessage="1" showErrorMessage="1" errorTitle="Nombre incorrecto" error="Por favor, introduzca el nombre completo de la razón social notificante de las emisiones a la atmósfera" sqref="D3:H4"/>
    <dataValidation type="whole" operator="greaterThanOrEqual" allowBlank="1" showInputMessage="1" showErrorMessage="1" promptTitle="Nº de focos iguales:" prompt="Por defecto 1.&#10;Si pueden asimilarse otros focos al descrito, en cuanto a proceso y combustible utilizado, indicar el número total.&#10;Se indicará el total de consumo de combustible y horas de funcionamiento de todos ellos en este caso." errorTitle="Dato erróneo:" error="El dato de número de focos de similares caracteríticas parece no corresponderse con la descripción esperada." sqref="D20:E20 D47:E47 D73:E73 D99:E99 D125:E125 D151:E151 D177:E177 D203:E203 D229:E229 D255:E255">
      <formula1>1</formula1>
    </dataValidation>
    <dataValidation type="whole" operator="greaterThanOrEqual" allowBlank="1" showInputMessage="1" showErrorMessage="1" promptTitle="Nº de horas de funcionamiento" prompt="Disponer aquí el total de horas de funcionamiento al año del proceso emisor con el combustible señalado. &#10;En caso de asimilarse varios focos a este deberá disponerse la media de horas de funcionamiento de todos los focos con el combustible señalado." errorTitle="ERROR" error="El número debe ser un valor entero" sqref="D26:E26 D34:E34 D53:E53 D61:E61 D79:E79 D87:E87 D105:E105 D113:E113 D131:E131 D139:E139 D157:E157 D165:E165 D183:E183 D191:E191 D209:E209 D217:E217 D235:E235 D243:E243 D261:E261 D269:E269">
      <formula1>0</formula1>
    </dataValidation>
    <dataValidation type="decimal" operator="greaterThanOrEqual" allowBlank="1" showInputMessage="1" showErrorMessage="1" promptTitle="Consumo de combustible (GJ/ año)" prompt="Disponer aquí el consumo total de combustible a lo largo del año de declaración en las unidades previstas: GigaJulios al año. &#10;En caso de asimilarse varios focos a este deberá disponerse el consumo total de combustible de todos los focos." errorTitle="ERROR" error="Al introducir el decimal debe poner coma ," sqref="D28:E28 D36:E36 D55:E55 D63:E63 D81:E81 D89:E89 D107:E107 D115:E115 D133:E133 D141:E141 D159:E159 D167:E167 D185:E185 D193:E193 D211:E211 D219:E219 D237:E237 D245:E245 D263:E263 D271:E271">
      <formula1>0</formula1>
    </dataValidation>
    <dataValidation allowBlank="1" showInputMessage="1" promptTitle="Código asignado a la actividad" prompt="Introduzca el código asignado a la actividad en anteriores ediciones. De no disponer del mismo proceda a realizar el alta de la actividad en el Registro EPER Castilla-La Mancha.&#10;&#10;El código es del tipo &quot;EPER-TO-013&quot;" sqref="D5:H5"/>
    <dataValidation type="decimal" operator="greaterThanOrEqual" allowBlank="1" showInputMessage="1" showErrorMessage="1" promptTitle="Poder Calorífico Inferior PCI:" prompt="Introduzcan el valor PCI utilizado en el cálculo en GJ/año del consumo de combustible" errorTitle="ERROR" error="Al introducir el decimal debe poner coma ," sqref="H28 H36 H55 H63 H81 H89 H107 H115 H133 H141 H159 H167 H185 H193 H211 H219 H245 H237 H263 H271">
      <formula1>0</formula1>
    </dataValidation>
  </dataValidations>
  <printOptions horizontalCentered="1"/>
  <pageMargins left="0.4724409448818898" right="0.5905511811023623" top="0.2755905511811024" bottom="0.3937007874015748" header="0" footer="0"/>
  <pageSetup horizontalDpi="600" verticalDpi="600" orientation="portrait" paperSize="9" scale="90" r:id="rId2"/>
  <rowBreaks count="2" manualBreakCount="2">
    <brk id="91" max="7" man="1"/>
    <brk id="195" max="7" man="1"/>
  </rowBreaks>
  <legacyDrawing r:id="rId1"/>
</worksheet>
</file>

<file path=xl/worksheets/sheet2.xml><?xml version="1.0" encoding="utf-8"?>
<worksheet xmlns="http://schemas.openxmlformats.org/spreadsheetml/2006/main" xmlns:r="http://schemas.openxmlformats.org/officeDocument/2006/relationships">
  <sheetPr>
    <tabColor rgb="FF000080"/>
  </sheetPr>
  <dimension ref="A1:M197"/>
  <sheetViews>
    <sheetView showGridLines="0" zoomScalePageLayoutView="0" workbookViewId="0" topLeftCell="A1">
      <selection activeCell="A1" sqref="A1"/>
    </sheetView>
  </sheetViews>
  <sheetFormatPr defaultColWidth="11.57421875" defaultRowHeight="12.75"/>
  <cols>
    <col min="1" max="2" width="24.7109375" style="244" customWidth="1"/>
    <col min="3" max="3" width="37.00390625" style="244" customWidth="1"/>
    <col min="4" max="4" width="19.140625" style="244" customWidth="1"/>
    <col min="5" max="5" width="11.57421875" style="244" customWidth="1"/>
    <col min="6" max="6" width="15.7109375" style="244" hidden="1" customWidth="1"/>
    <col min="7" max="7" width="12.00390625" style="244" hidden="1" customWidth="1"/>
    <col min="8" max="8" width="19.00390625" style="244" hidden="1" customWidth="1"/>
    <col min="9" max="9" width="25.28125" style="244" hidden="1" customWidth="1"/>
    <col min="10" max="10" width="21.7109375" style="244" hidden="1" customWidth="1"/>
    <col min="11" max="11" width="13.421875" style="244" hidden="1" customWidth="1"/>
    <col min="12" max="12" width="24.7109375" style="244" hidden="1" customWidth="1"/>
    <col min="13" max="13" width="21.7109375" style="244" hidden="1" customWidth="1"/>
    <col min="14" max="16384" width="11.57421875" style="244" customWidth="1"/>
  </cols>
  <sheetData>
    <row r="1" spans="1:4" ht="15.75">
      <c r="A1" s="388" t="s">
        <v>337</v>
      </c>
      <c r="B1" s="344"/>
      <c r="C1" s="344"/>
      <c r="D1" s="343"/>
    </row>
    <row r="2" ht="19.5" thickBot="1">
      <c r="A2" s="372" t="s">
        <v>14</v>
      </c>
    </row>
    <row r="3" spans="1:13" ht="14.25" thickBot="1" thickTop="1">
      <c r="A3" s="345" t="s">
        <v>344</v>
      </c>
      <c r="B3" s="345" t="s">
        <v>345</v>
      </c>
      <c r="C3" s="345" t="s">
        <v>371</v>
      </c>
      <c r="D3" s="346" t="s">
        <v>336</v>
      </c>
      <c r="F3" s="357" t="s">
        <v>344</v>
      </c>
      <c r="G3" s="357" t="s">
        <v>346</v>
      </c>
      <c r="H3" s="357" t="s">
        <v>341</v>
      </c>
      <c r="I3" s="357" t="s">
        <v>356</v>
      </c>
      <c r="J3" s="357" t="s">
        <v>340</v>
      </c>
      <c r="K3" s="357" t="s">
        <v>345</v>
      </c>
      <c r="L3" s="357" t="s">
        <v>355</v>
      </c>
      <c r="M3" s="357" t="s">
        <v>347</v>
      </c>
    </row>
    <row r="4" spans="1:13" ht="12.75">
      <c r="A4" s="598" t="s">
        <v>335</v>
      </c>
      <c r="B4" s="598" t="s">
        <v>335</v>
      </c>
      <c r="C4" s="349"/>
      <c r="D4" s="351">
        <v>0.256</v>
      </c>
      <c r="F4" s="366" t="b">
        <v>0</v>
      </c>
      <c r="G4" s="387" t="b">
        <v>0</v>
      </c>
      <c r="H4" s="359"/>
      <c r="I4" s="362" t="e">
        <f>'Datos de partida'!$D$28/'Datos de partida'!$H$28</f>
        <v>#DIV/0!</v>
      </c>
      <c r="J4" s="357" t="str">
        <f>IF(AND($F$4,G4),D4*I4*10^-6,"Falso")</f>
        <v>Falso</v>
      </c>
      <c r="K4" s="366" t="b">
        <v>0</v>
      </c>
      <c r="L4" s="365" t="e">
        <f>'Datos de partida'!$D$36/'Datos de partida'!$H$36</f>
        <v>#DIV/0!</v>
      </c>
      <c r="M4" s="357" t="str">
        <f>IF(AND($K$4,G4),D4*L4*10^-6,"Falso")</f>
        <v>Falso</v>
      </c>
    </row>
    <row r="5" spans="1:13" ht="12.75">
      <c r="A5" s="599"/>
      <c r="B5" s="599"/>
      <c r="C5" s="349"/>
      <c r="D5" s="352">
        <v>285.763</v>
      </c>
      <c r="F5" s="357"/>
      <c r="G5" s="387" t="b">
        <v>0</v>
      </c>
      <c r="H5" s="359"/>
      <c r="I5" s="362" t="e">
        <f>'Datos de partida'!$D$28/'Datos de partida'!$H$28</f>
        <v>#DIV/0!</v>
      </c>
      <c r="J5" s="357" t="str">
        <f>IF(AND($F$4,G5),D5*I5*10^-6,"Falso")</f>
        <v>Falso</v>
      </c>
      <c r="K5" s="357"/>
      <c r="L5" s="365" t="e">
        <f>'Datos de partida'!$D$36/'Datos de partida'!$H$36</f>
        <v>#DIV/0!</v>
      </c>
      <c r="M5" s="357" t="str">
        <f>IF(AND($K$4,G5),D5*L5*10^-6,"Falso")</f>
        <v>Falso</v>
      </c>
    </row>
    <row r="6" spans="1:13" ht="12.75">
      <c r="A6" s="600"/>
      <c r="B6" s="600"/>
      <c r="C6" s="347"/>
      <c r="D6" s="353">
        <v>140.61</v>
      </c>
      <c r="F6" s="357"/>
      <c r="G6" s="387" t="b">
        <v>0</v>
      </c>
      <c r="H6" s="359"/>
      <c r="I6" s="362" t="e">
        <f>'Datos de partida'!$D$28/'Datos de partida'!$H$28</f>
        <v>#DIV/0!</v>
      </c>
      <c r="J6" s="357" t="str">
        <f>IF(AND($F$4,G6),D6*I6*10^-6,"Falso")</f>
        <v>Falso</v>
      </c>
      <c r="K6" s="357"/>
      <c r="L6" s="365" t="e">
        <f>'Datos de partida'!$D$36/'Datos de partida'!$H$36</f>
        <v>#DIV/0!</v>
      </c>
      <c r="M6" s="357" t="str">
        <f>IF(AND($K$4,G6),D6*L6*10^-6,"Falso")</f>
        <v>Falso</v>
      </c>
    </row>
    <row r="7" spans="1:13" ht="12.75">
      <c r="A7" s="601" t="s">
        <v>342</v>
      </c>
      <c r="B7" s="601" t="s">
        <v>342</v>
      </c>
      <c r="C7" s="349"/>
      <c r="D7" s="354">
        <v>0.096</v>
      </c>
      <c r="F7" s="366" t="b">
        <v>0</v>
      </c>
      <c r="G7" s="387" t="b">
        <v>0</v>
      </c>
      <c r="H7" s="360">
        <v>964</v>
      </c>
      <c r="I7" s="363" t="e">
        <f>'Datos de partida'!$D$28/('Datos de partida'!$H$28*H7)</f>
        <v>#DIV/0!</v>
      </c>
      <c r="J7" s="357" t="str">
        <f>IF(AND($F$7,G7),D7*I7,"Falso")</f>
        <v>Falso</v>
      </c>
      <c r="K7" s="366" t="b">
        <v>0</v>
      </c>
      <c r="L7" s="363" t="e">
        <f>'Datos de partida'!$D$36/('Datos de partida'!$H$36*H7)</f>
        <v>#DIV/0!</v>
      </c>
      <c r="M7" s="357" t="str">
        <f>IF(AND($K$7,G7),D7*L7,"Falso")</f>
        <v>Falso</v>
      </c>
    </row>
    <row r="8" spans="1:13" ht="12.75">
      <c r="A8" s="599"/>
      <c r="B8" s="599"/>
      <c r="C8" s="349"/>
      <c r="D8" s="354">
        <v>0.348</v>
      </c>
      <c r="F8" s="357"/>
      <c r="G8" s="387" t="b">
        <v>0</v>
      </c>
      <c r="H8" s="360">
        <v>964</v>
      </c>
      <c r="I8" s="363" t="e">
        <f>'Datos de partida'!$D$28/('Datos de partida'!$H$28*H8)</f>
        <v>#DIV/0!</v>
      </c>
      <c r="J8" s="357" t="str">
        <f>IF(AND($F$7,G8),D8*I8,"Falso")</f>
        <v>Falso</v>
      </c>
      <c r="K8" s="357"/>
      <c r="L8" s="363" t="e">
        <f>'Datos de partida'!$D$36/('Datos de partida'!$H$36*H8)</f>
        <v>#DIV/0!</v>
      </c>
      <c r="M8" s="357" t="str">
        <f>IF(AND($K$7,G8),D8*L8,"Falso")</f>
        <v>Falso</v>
      </c>
    </row>
    <row r="9" spans="1:13" ht="12.75">
      <c r="A9" s="600"/>
      <c r="B9" s="600"/>
      <c r="C9" s="347"/>
      <c r="D9" s="354">
        <v>0.168</v>
      </c>
      <c r="F9" s="357"/>
      <c r="G9" s="387" t="b">
        <v>0</v>
      </c>
      <c r="H9" s="360">
        <v>964</v>
      </c>
      <c r="I9" s="363" t="e">
        <f>'Datos de partida'!$D$28/('Datos de partida'!$H$28*H9)</f>
        <v>#DIV/0!</v>
      </c>
      <c r="J9" s="357" t="str">
        <f>IF(AND($F$7,G9),D9*I9,"Falso")</f>
        <v>Falso</v>
      </c>
      <c r="K9" s="357"/>
      <c r="L9" s="363" t="e">
        <f>'Datos de partida'!$D$36/('Datos de partida'!$H$36*H9)</f>
        <v>#DIV/0!</v>
      </c>
      <c r="M9" s="357" t="str">
        <f>IF(AND($K$7,G9),D9*L9,"Falso")</f>
        <v>Falso</v>
      </c>
    </row>
    <row r="10" spans="1:13" ht="12.75">
      <c r="A10" s="601" t="s">
        <v>343</v>
      </c>
      <c r="B10" s="601" t="s">
        <v>343</v>
      </c>
      <c r="C10" s="349"/>
      <c r="D10" s="354">
        <v>0.096</v>
      </c>
      <c r="F10" s="366" t="b">
        <v>0</v>
      </c>
      <c r="G10" s="387" t="b">
        <v>0</v>
      </c>
      <c r="H10" s="360">
        <v>900</v>
      </c>
      <c r="I10" s="363" t="e">
        <f>'Datos de partida'!$D$28/('Datos de partida'!$H$28*H10)</f>
        <v>#DIV/0!</v>
      </c>
      <c r="J10" s="357" t="str">
        <f>IF(AND($F$10,G10),D10*I10,"Falso")</f>
        <v>Falso</v>
      </c>
      <c r="K10" s="366" t="b">
        <v>0</v>
      </c>
      <c r="L10" s="363" t="e">
        <f>'Datos de partida'!$D$36/('Datos de partida'!$H$36*H10)</f>
        <v>#DIV/0!</v>
      </c>
      <c r="M10" s="357" t="str">
        <f>IF(AND($K$10,G10),D10*L10,"Falso")</f>
        <v>Falso</v>
      </c>
    </row>
    <row r="11" spans="1:13" ht="12.75">
      <c r="A11" s="599"/>
      <c r="B11" s="599"/>
      <c r="C11" s="349"/>
      <c r="D11" s="354">
        <v>0.348</v>
      </c>
      <c r="F11" s="357"/>
      <c r="G11" s="387" t="b">
        <v>0</v>
      </c>
      <c r="H11" s="360">
        <v>900</v>
      </c>
      <c r="I11" s="363" t="e">
        <f>'Datos de partida'!$D$28/('Datos de partida'!$H$28*H11)</f>
        <v>#DIV/0!</v>
      </c>
      <c r="J11" s="357" t="str">
        <f>IF(AND($F$10,G11),D11*I11,"Falso")</f>
        <v>Falso</v>
      </c>
      <c r="K11" s="357"/>
      <c r="L11" s="363" t="e">
        <f>'Datos de partida'!$D$36/('Datos de partida'!$H$36*H11)</f>
        <v>#DIV/0!</v>
      </c>
      <c r="M11" s="357" t="str">
        <f>IF(AND($K$10,G11),D11*L11,"Falso")</f>
        <v>Falso</v>
      </c>
    </row>
    <row r="12" spans="1:13" ht="12.75">
      <c r="A12" s="600"/>
      <c r="B12" s="600"/>
      <c r="C12" s="347"/>
      <c r="D12" s="354">
        <v>0.168</v>
      </c>
      <c r="F12" s="357"/>
      <c r="G12" s="387" t="b">
        <v>0</v>
      </c>
      <c r="H12" s="360">
        <v>900</v>
      </c>
      <c r="I12" s="363" t="e">
        <f>'Datos de partida'!$D$28/('Datos de partida'!$H$28*H12)</f>
        <v>#DIV/0!</v>
      </c>
      <c r="J12" s="357" t="str">
        <f>IF(AND($F$10,G12),D12*I12,"Falso")</f>
        <v>Falso</v>
      </c>
      <c r="K12" s="357"/>
      <c r="L12" s="363" t="e">
        <f>'Datos de partida'!$D$36/('Datos de partida'!$H$36*H12)</f>
        <v>#DIV/0!</v>
      </c>
      <c r="M12" s="357" t="str">
        <f>IF(AND($K$10,G12),D12*L12,"Falso")</f>
        <v>Falso</v>
      </c>
    </row>
    <row r="13" spans="1:13" ht="12.75">
      <c r="A13" s="601" t="s">
        <v>338</v>
      </c>
      <c r="B13" s="601" t="s">
        <v>338</v>
      </c>
      <c r="C13" s="348"/>
      <c r="D13" s="355">
        <v>0.051</v>
      </c>
      <c r="F13" s="366" t="b">
        <v>0</v>
      </c>
      <c r="G13" s="387" t="b">
        <v>0</v>
      </c>
      <c r="H13" s="361">
        <v>0.8</v>
      </c>
      <c r="I13" s="364" t="e">
        <f>'Datos de partida'!$D$28/('Datos de partida'!$H$28*H13)</f>
        <v>#DIV/0!</v>
      </c>
      <c r="J13" s="357" t="str">
        <f>IF(AND($F$13,G13),D13*I13*10^-3,"Falso")</f>
        <v>Falso</v>
      </c>
      <c r="K13" s="366" t="b">
        <v>0</v>
      </c>
      <c r="L13" s="364" t="e">
        <f>'Datos de partida'!$D$36/('Datos de partida'!$H$36*H13)</f>
        <v>#DIV/0!</v>
      </c>
      <c r="M13" s="357" t="str">
        <f>IF(AND($K$13,G13),D13*L13*10^-3,"Falso")</f>
        <v>Falso</v>
      </c>
    </row>
    <row r="14" spans="1:13" ht="12.75">
      <c r="A14" s="599"/>
      <c r="B14" s="599"/>
      <c r="C14" s="349"/>
      <c r="D14" s="355">
        <v>0.288</v>
      </c>
      <c r="F14" s="357"/>
      <c r="G14" s="387" t="b">
        <v>0</v>
      </c>
      <c r="H14" s="361">
        <v>0.8</v>
      </c>
      <c r="I14" s="364" t="e">
        <f>'Datos de partida'!$D$28/('Datos de partida'!$H$28*H14)</f>
        <v>#DIV/0!</v>
      </c>
      <c r="J14" s="357" t="str">
        <f>IF(AND($F$13,G14),D14*I14*10^-3,"Falso")</f>
        <v>Falso</v>
      </c>
      <c r="K14" s="357"/>
      <c r="L14" s="364" t="e">
        <f>'Datos de partida'!$D$36/('Datos de partida'!$H$36*H14)</f>
        <v>#DIV/0!</v>
      </c>
      <c r="M14" s="357" t="str">
        <f>IF(AND($K$13,G14),D14*L14*10^-3,"Falso")</f>
        <v>Falso</v>
      </c>
    </row>
    <row r="15" spans="1:13" ht="12.75">
      <c r="A15" s="600"/>
      <c r="B15" s="600"/>
      <c r="C15" s="347"/>
      <c r="D15" s="355">
        <v>0.146</v>
      </c>
      <c r="F15" s="357"/>
      <c r="G15" s="387" t="b">
        <v>0</v>
      </c>
      <c r="H15" s="361">
        <v>0.8</v>
      </c>
      <c r="I15" s="364" t="e">
        <f>'Datos de partida'!$D$28/('Datos de partida'!$H$28*H15)</f>
        <v>#DIV/0!</v>
      </c>
      <c r="J15" s="357" t="str">
        <f>IF(AND($F$13,G15),D15*I15*10^-3,"Falso")</f>
        <v>Falso</v>
      </c>
      <c r="K15" s="357"/>
      <c r="L15" s="364" t="e">
        <f>'Datos de partida'!$D$36/('Datos de partida'!$H$36*H15)</f>
        <v>#DIV/0!</v>
      </c>
      <c r="M15" s="357" t="str">
        <f>IF(AND($K$13,G15),D15*L15*10^-3,"Falso")</f>
        <v>Falso</v>
      </c>
    </row>
    <row r="16" spans="1:13" ht="12.75">
      <c r="A16" s="601" t="s">
        <v>339</v>
      </c>
      <c r="B16" s="601" t="s">
        <v>339</v>
      </c>
      <c r="C16" s="348"/>
      <c r="D16" s="352">
        <v>285.763</v>
      </c>
      <c r="F16" s="366" t="b">
        <v>0</v>
      </c>
      <c r="G16" s="387" t="b">
        <v>0</v>
      </c>
      <c r="H16" s="359"/>
      <c r="I16" s="362" t="e">
        <f>'Datos de partida'!$D$28/'Datos de partida'!$H$28</f>
        <v>#DIV/0!</v>
      </c>
      <c r="J16" s="357" t="str">
        <f>IF(AND(F16,G16),D16*I16*10^-6,"Falso")</f>
        <v>Falso</v>
      </c>
      <c r="K16" s="366" t="b">
        <v>0</v>
      </c>
      <c r="L16" s="365" t="e">
        <f>'Datos de partida'!$D$36/'Datos de partida'!$H$36</f>
        <v>#DIV/0!</v>
      </c>
      <c r="M16" s="357" t="str">
        <f>IF(AND($K$16,G16),D16*L16*10^-6,"Falso")</f>
        <v>Falso</v>
      </c>
    </row>
    <row r="17" spans="1:13" ht="13.5" thickBot="1">
      <c r="A17" s="602"/>
      <c r="B17" s="602"/>
      <c r="C17" s="350"/>
      <c r="D17" s="356">
        <v>140.61</v>
      </c>
      <c r="F17" s="357"/>
      <c r="G17" s="387" t="b">
        <v>0</v>
      </c>
      <c r="H17" s="359"/>
      <c r="I17" s="362" t="e">
        <f>'Datos de partida'!$D$28/'Datos de partida'!$H$28</f>
        <v>#DIV/0!</v>
      </c>
      <c r="J17" s="358" t="str">
        <f>IF(AND(F16,G17),D17*I17*10^-6,"Falso")</f>
        <v>Falso</v>
      </c>
      <c r="K17" s="357"/>
      <c r="L17" s="365" t="e">
        <f>'Datos de partida'!$D$36/'Datos de partida'!$H$36</f>
        <v>#DIV/0!</v>
      </c>
      <c r="M17" s="357" t="str">
        <f>IF(AND($K$16,G17),D17*L17*10^-6,"Falso")</f>
        <v>Falso</v>
      </c>
    </row>
    <row r="18" spans="6:13" ht="14.25" thickBot="1" thickTop="1">
      <c r="F18" s="367" t="s">
        <v>349</v>
      </c>
      <c r="G18" s="368">
        <f>SUM(J18,M18)</f>
        <v>0</v>
      </c>
      <c r="H18" s="367"/>
      <c r="I18" s="367"/>
      <c r="J18" s="368">
        <f>SUM(J4:J17)</f>
        <v>0</v>
      </c>
      <c r="K18" s="367"/>
      <c r="L18" s="367"/>
      <c r="M18" s="368">
        <f>SUM(M4:M17)</f>
        <v>0</v>
      </c>
    </row>
    <row r="19" spans="1:6" ht="16.5" thickBot="1" thickTop="1">
      <c r="A19" s="375" t="s">
        <v>350</v>
      </c>
      <c r="B19" s="376">
        <f>_xlfn.IFERROR(G18,"ERROR: Introduzca todos los DATOS DE PARTIDA")</f>
        <v>0</v>
      </c>
      <c r="C19" s="373"/>
      <c r="D19" s="374"/>
      <c r="F19" s="377"/>
    </row>
    <row r="20" ht="13.5" thickTop="1"/>
    <row r="21" ht="19.5" thickBot="1">
      <c r="A21" s="372" t="s">
        <v>18</v>
      </c>
    </row>
    <row r="22" spans="1:13" ht="14.25" thickBot="1" thickTop="1">
      <c r="A22" s="345" t="s">
        <v>344</v>
      </c>
      <c r="B22" s="345" t="s">
        <v>345</v>
      </c>
      <c r="C22" s="345" t="s">
        <v>371</v>
      </c>
      <c r="D22" s="346" t="s">
        <v>336</v>
      </c>
      <c r="F22" s="357" t="s">
        <v>344</v>
      </c>
      <c r="G22" s="357" t="s">
        <v>346</v>
      </c>
      <c r="H22" s="357" t="s">
        <v>341</v>
      </c>
      <c r="I22" s="357" t="s">
        <v>356</v>
      </c>
      <c r="J22" s="357" t="s">
        <v>340</v>
      </c>
      <c r="K22" s="357" t="s">
        <v>345</v>
      </c>
      <c r="L22" s="357" t="s">
        <v>355</v>
      </c>
      <c r="M22" s="357" t="s">
        <v>347</v>
      </c>
    </row>
    <row r="23" spans="1:13" ht="12.75">
      <c r="A23" s="598" t="s">
        <v>335</v>
      </c>
      <c r="B23" s="598" t="s">
        <v>335</v>
      </c>
      <c r="C23" s="349"/>
      <c r="D23" s="351">
        <v>0.256</v>
      </c>
      <c r="F23" s="366" t="b">
        <v>0</v>
      </c>
      <c r="G23" s="387" t="b">
        <v>0</v>
      </c>
      <c r="H23" s="359"/>
      <c r="I23" s="362" t="e">
        <f>'Datos de partida'!$D$55/'Datos de partida'!$H$55</f>
        <v>#DIV/0!</v>
      </c>
      <c r="J23" s="357" t="str">
        <f>IF(AND($F$23,G23),D23*I23*10^-6,"Falso")</f>
        <v>Falso</v>
      </c>
      <c r="K23" s="366" t="b">
        <v>0</v>
      </c>
      <c r="L23" s="365" t="e">
        <f>'Datos de partida'!$D$63/'Datos de partida'!$H$63</f>
        <v>#DIV/0!</v>
      </c>
      <c r="M23" s="357" t="str">
        <f>IF(AND($K$23,G23),D23*L23*10^-6,"Falso")</f>
        <v>Falso</v>
      </c>
    </row>
    <row r="24" spans="1:13" ht="12.75">
      <c r="A24" s="599"/>
      <c r="B24" s="599"/>
      <c r="C24" s="349"/>
      <c r="D24" s="352">
        <v>285.763</v>
      </c>
      <c r="F24" s="357"/>
      <c r="G24" s="387" t="b">
        <v>0</v>
      </c>
      <c r="H24" s="359"/>
      <c r="I24" s="362" t="e">
        <f>'Datos de partida'!$D$55/'Datos de partida'!$H$55</f>
        <v>#DIV/0!</v>
      </c>
      <c r="J24" s="357" t="str">
        <f>IF(AND($F$23,G24),D24*I24*10^-6,"Falso")</f>
        <v>Falso</v>
      </c>
      <c r="K24" s="357"/>
      <c r="L24" s="365" t="e">
        <f>'Datos de partida'!$D$63/'Datos de partida'!$H$63</f>
        <v>#DIV/0!</v>
      </c>
      <c r="M24" s="357" t="str">
        <f>IF(AND($K$23,G24),D24*L24*10^-6,"Falso")</f>
        <v>Falso</v>
      </c>
    </row>
    <row r="25" spans="1:13" ht="12.75">
      <c r="A25" s="600"/>
      <c r="B25" s="600"/>
      <c r="C25" s="347"/>
      <c r="D25" s="353">
        <v>140.61</v>
      </c>
      <c r="F25" s="357"/>
      <c r="G25" s="387" t="b">
        <v>0</v>
      </c>
      <c r="H25" s="359"/>
      <c r="I25" s="362" t="e">
        <f>'Datos de partida'!$D$55/'Datos de partida'!$H$55</f>
        <v>#DIV/0!</v>
      </c>
      <c r="J25" s="357" t="str">
        <f>IF(AND($F$23,G25),D25*I25*10^-6,"Falso")</f>
        <v>Falso</v>
      </c>
      <c r="K25" s="357"/>
      <c r="L25" s="365" t="e">
        <f>'Datos de partida'!$D$63/'Datos de partida'!$H$63</f>
        <v>#DIV/0!</v>
      </c>
      <c r="M25" s="357" t="str">
        <f>IF(AND($K$23,G25),D25*L25*10^-6,"Falso")</f>
        <v>Falso</v>
      </c>
    </row>
    <row r="26" spans="1:13" ht="12.75">
      <c r="A26" s="601" t="s">
        <v>342</v>
      </c>
      <c r="B26" s="601" t="s">
        <v>342</v>
      </c>
      <c r="C26" s="349"/>
      <c r="D26" s="354">
        <v>0.096</v>
      </c>
      <c r="F26" s="366" t="b">
        <v>0</v>
      </c>
      <c r="G26" s="387" t="b">
        <v>0</v>
      </c>
      <c r="H26" s="360">
        <v>964</v>
      </c>
      <c r="I26" s="363" t="e">
        <f>'Datos de partida'!$D$55/('Datos de partida'!$H$55*H26)</f>
        <v>#DIV/0!</v>
      </c>
      <c r="J26" s="357" t="str">
        <f>IF(AND($F$26,G26),D26*I26,"Falso")</f>
        <v>Falso</v>
      </c>
      <c r="K26" s="366" t="b">
        <v>0</v>
      </c>
      <c r="L26" s="363" t="e">
        <f>'Datos de partida'!$D$63/('Datos de partida'!$H$63*H26)</f>
        <v>#DIV/0!</v>
      </c>
      <c r="M26" s="357" t="str">
        <f>IF(AND($K$23,G26),D26*L26,"Falso")</f>
        <v>Falso</v>
      </c>
    </row>
    <row r="27" spans="1:13" ht="12.75">
      <c r="A27" s="599"/>
      <c r="B27" s="599"/>
      <c r="C27" s="349"/>
      <c r="D27" s="354">
        <v>0.348</v>
      </c>
      <c r="F27" s="357"/>
      <c r="G27" s="387" t="b">
        <v>0</v>
      </c>
      <c r="H27" s="360">
        <v>964</v>
      </c>
      <c r="I27" s="363" t="e">
        <f>'Datos de partida'!$D$55/('Datos de partida'!$H$55*H27)</f>
        <v>#DIV/0!</v>
      </c>
      <c r="J27" s="357" t="str">
        <f>IF(AND($F$26,G27),D27*I27,"Falso")</f>
        <v>Falso</v>
      </c>
      <c r="K27" s="357"/>
      <c r="L27" s="363" t="e">
        <f>'Datos de partida'!$D$63/('Datos de partida'!$H$63*H27)</f>
        <v>#DIV/0!</v>
      </c>
      <c r="M27" s="357" t="str">
        <f>IF(AND($K$23,G27),D27*L27,"Falso")</f>
        <v>Falso</v>
      </c>
    </row>
    <row r="28" spans="1:13" ht="12.75">
      <c r="A28" s="600"/>
      <c r="B28" s="600"/>
      <c r="C28" s="347"/>
      <c r="D28" s="354">
        <v>0.168</v>
      </c>
      <c r="F28" s="357"/>
      <c r="G28" s="387" t="b">
        <v>0</v>
      </c>
      <c r="H28" s="360">
        <v>964</v>
      </c>
      <c r="I28" s="363" t="e">
        <f>'Datos de partida'!$D$55/('Datos de partida'!$H$55*H28)</f>
        <v>#DIV/0!</v>
      </c>
      <c r="J28" s="357" t="str">
        <f>IF(AND($F$26,G28),D28*I28,"Falso")</f>
        <v>Falso</v>
      </c>
      <c r="K28" s="357"/>
      <c r="L28" s="363" t="e">
        <f>'Datos de partida'!$D$63/('Datos de partida'!$H$63*H28)</f>
        <v>#DIV/0!</v>
      </c>
      <c r="M28" s="357" t="str">
        <f>IF(AND($K$26,G28),D28*L28,"Falso")</f>
        <v>Falso</v>
      </c>
    </row>
    <row r="29" spans="1:13" ht="12.75">
      <c r="A29" s="601" t="s">
        <v>343</v>
      </c>
      <c r="B29" s="601" t="s">
        <v>343</v>
      </c>
      <c r="C29" s="349"/>
      <c r="D29" s="354">
        <v>0.096</v>
      </c>
      <c r="F29" s="366" t="b">
        <v>0</v>
      </c>
      <c r="G29" s="387" t="b">
        <v>0</v>
      </c>
      <c r="H29" s="360">
        <v>900</v>
      </c>
      <c r="I29" s="363" t="e">
        <f>'Datos de partida'!$D$55/('Datos de partida'!$H$55*H29)</f>
        <v>#DIV/0!</v>
      </c>
      <c r="J29" s="357" t="str">
        <f>IF(AND($F$29,G29),D29*I29,"Falso")</f>
        <v>Falso</v>
      </c>
      <c r="K29" s="366" t="b">
        <v>0</v>
      </c>
      <c r="L29" s="363" t="e">
        <f>'Datos de partida'!$D$63/('Datos de partida'!$H$63*H29)</f>
        <v>#DIV/0!</v>
      </c>
      <c r="M29" s="357" t="str">
        <f>IF(AND($K$29,G29),D29*L29,"Falso")</f>
        <v>Falso</v>
      </c>
    </row>
    <row r="30" spans="1:13" ht="12.75">
      <c r="A30" s="599"/>
      <c r="B30" s="599"/>
      <c r="C30" s="349"/>
      <c r="D30" s="354">
        <v>0.348</v>
      </c>
      <c r="F30" s="357"/>
      <c r="G30" s="387" t="b">
        <v>0</v>
      </c>
      <c r="H30" s="360">
        <v>900</v>
      </c>
      <c r="I30" s="363" t="e">
        <f>'Datos de partida'!$D$55/('Datos de partida'!$H$55*H30)</f>
        <v>#DIV/0!</v>
      </c>
      <c r="J30" s="357" t="str">
        <f>IF(AND($F$29,G30),D30*I30,"Falso")</f>
        <v>Falso</v>
      </c>
      <c r="K30" s="357"/>
      <c r="L30" s="363" t="e">
        <f>'Datos de partida'!$D$63/('Datos de partida'!$H$63*H30)</f>
        <v>#DIV/0!</v>
      </c>
      <c r="M30" s="357" t="str">
        <f>IF(AND($K$29,G30),D30*L30,"Falso")</f>
        <v>Falso</v>
      </c>
    </row>
    <row r="31" spans="1:13" ht="12.75">
      <c r="A31" s="600"/>
      <c r="B31" s="600"/>
      <c r="C31" s="347"/>
      <c r="D31" s="354">
        <v>0.168</v>
      </c>
      <c r="F31" s="357"/>
      <c r="G31" s="387" t="b">
        <v>0</v>
      </c>
      <c r="H31" s="360">
        <v>900</v>
      </c>
      <c r="I31" s="363" t="e">
        <f>'Datos de partida'!$D$55/('Datos de partida'!$H$55*H31)</f>
        <v>#DIV/0!</v>
      </c>
      <c r="J31" s="357" t="str">
        <f>IF(AND($F$29,G31),D31*I31,"Falso")</f>
        <v>Falso</v>
      </c>
      <c r="K31" s="357"/>
      <c r="L31" s="363" t="e">
        <f>'Datos de partida'!$D$63/('Datos de partida'!$H$63*H31)</f>
        <v>#DIV/0!</v>
      </c>
      <c r="M31" s="357" t="str">
        <f>IF(AND($K$29,G31),D31*L31,"Falso")</f>
        <v>Falso</v>
      </c>
    </row>
    <row r="32" spans="1:13" ht="12.75">
      <c r="A32" s="601" t="s">
        <v>338</v>
      </c>
      <c r="B32" s="601" t="s">
        <v>338</v>
      </c>
      <c r="C32" s="348"/>
      <c r="D32" s="355">
        <v>0.051</v>
      </c>
      <c r="F32" s="366" t="b">
        <v>0</v>
      </c>
      <c r="G32" s="387" t="b">
        <v>0</v>
      </c>
      <c r="H32" s="361">
        <v>0.8</v>
      </c>
      <c r="I32" s="364" t="e">
        <f>'Datos de partida'!$D$55/('Datos de partida'!$H$55*H32)</f>
        <v>#DIV/0!</v>
      </c>
      <c r="J32" s="357" t="str">
        <f>IF(AND($F$32,G32),D32*I32*10^-3,"Falso")</f>
        <v>Falso</v>
      </c>
      <c r="K32" s="366" t="b">
        <v>0</v>
      </c>
      <c r="L32" s="364" t="e">
        <f>'Datos de partida'!$D$63/('Datos de partida'!$H$63*H32)</f>
        <v>#DIV/0!</v>
      </c>
      <c r="M32" s="357" t="str">
        <f>IF(AND($K$32,G32),D32*L32*10^-3,"Falso")</f>
        <v>Falso</v>
      </c>
    </row>
    <row r="33" spans="1:13" ht="12.75">
      <c r="A33" s="599"/>
      <c r="B33" s="599"/>
      <c r="C33" s="349"/>
      <c r="D33" s="355">
        <v>0.288</v>
      </c>
      <c r="F33" s="357"/>
      <c r="G33" s="387" t="b">
        <v>0</v>
      </c>
      <c r="H33" s="361">
        <v>0.8</v>
      </c>
      <c r="I33" s="364" t="e">
        <f>'Datos de partida'!$D$55/('Datos de partida'!$H$55*H33)</f>
        <v>#DIV/0!</v>
      </c>
      <c r="J33" s="357" t="str">
        <f>IF(AND($F$32,G33),D33*I33*10^-3,"Falso")</f>
        <v>Falso</v>
      </c>
      <c r="K33" s="357"/>
      <c r="L33" s="364" t="e">
        <f>'Datos de partida'!$D$63/('Datos de partida'!$H$63*H33)</f>
        <v>#DIV/0!</v>
      </c>
      <c r="M33" s="357" t="str">
        <f>IF(AND($K$32,G33),D33*L33*10^-3,"Falso")</f>
        <v>Falso</v>
      </c>
    </row>
    <row r="34" spans="1:13" ht="12.75">
      <c r="A34" s="600"/>
      <c r="B34" s="600"/>
      <c r="C34" s="347"/>
      <c r="D34" s="355">
        <v>0.146</v>
      </c>
      <c r="F34" s="357"/>
      <c r="G34" s="387" t="b">
        <v>0</v>
      </c>
      <c r="H34" s="361">
        <v>0.8</v>
      </c>
      <c r="I34" s="364" t="e">
        <f>'Datos de partida'!$D$55/('Datos de partida'!$H$55*H34)</f>
        <v>#DIV/0!</v>
      </c>
      <c r="J34" s="357" t="str">
        <f>IF(AND($F$32,G34),D34*I34*10^-3,"Falso")</f>
        <v>Falso</v>
      </c>
      <c r="K34" s="357"/>
      <c r="L34" s="364" t="e">
        <f>'Datos de partida'!$D$63/('Datos de partida'!$H$63*H34)</f>
        <v>#DIV/0!</v>
      </c>
      <c r="M34" s="357" t="str">
        <f>IF(AND($K$32,G34),D34*L34*10^-3,"Falso")</f>
        <v>Falso</v>
      </c>
    </row>
    <row r="35" spans="1:13" ht="12.75">
      <c r="A35" s="601" t="s">
        <v>339</v>
      </c>
      <c r="B35" s="601" t="s">
        <v>339</v>
      </c>
      <c r="C35" s="348"/>
      <c r="D35" s="352">
        <v>285.763</v>
      </c>
      <c r="F35" s="366" t="b">
        <v>0</v>
      </c>
      <c r="G35" s="387" t="b">
        <v>0</v>
      </c>
      <c r="H35" s="359"/>
      <c r="I35" s="362" t="e">
        <f>'Datos de partida'!$D$55/'Datos de partida'!$H$55</f>
        <v>#DIV/0!</v>
      </c>
      <c r="J35" s="357" t="str">
        <f>IF(AND($F$35,G35),D35*I35*10^-6,"Falso")</f>
        <v>Falso</v>
      </c>
      <c r="K35" s="366" t="b">
        <v>0</v>
      </c>
      <c r="L35" s="365" t="e">
        <f>'Datos de partida'!$D$63/'Datos de partida'!$H$63</f>
        <v>#DIV/0!</v>
      </c>
      <c r="M35" s="357" t="str">
        <f>IF(AND($K$35,G35),D35*L35*10^-6,"Falso")</f>
        <v>Falso</v>
      </c>
    </row>
    <row r="36" spans="1:13" ht="13.5" thickBot="1">
      <c r="A36" s="602"/>
      <c r="B36" s="602"/>
      <c r="C36" s="350"/>
      <c r="D36" s="356">
        <v>140.61</v>
      </c>
      <c r="F36" s="357"/>
      <c r="G36" s="387" t="b">
        <v>0</v>
      </c>
      <c r="H36" s="359"/>
      <c r="I36" s="362" t="e">
        <f>'Datos de partida'!$D$55/'Datos de partida'!$H$55</f>
        <v>#DIV/0!</v>
      </c>
      <c r="J36" s="358" t="str">
        <f>IF(AND($F$35,G36),D36*I36*10^-6,"Falso")</f>
        <v>Falso</v>
      </c>
      <c r="K36" s="357"/>
      <c r="L36" s="365" t="e">
        <f>'Datos de partida'!$D$63/'Datos de partida'!$H$63</f>
        <v>#DIV/0!</v>
      </c>
      <c r="M36" s="357" t="str">
        <f>IF(AND($K$35,G36),D36*L36*10^-6,"Falso")</f>
        <v>Falso</v>
      </c>
    </row>
    <row r="37" spans="6:13" ht="14.25" thickBot="1" thickTop="1">
      <c r="F37" s="367" t="s">
        <v>352</v>
      </c>
      <c r="G37" s="368">
        <f>SUM(J37,M37)</f>
        <v>0</v>
      </c>
      <c r="H37" s="367"/>
      <c r="I37" s="367"/>
      <c r="J37" s="368">
        <f>SUM(J23:J36)</f>
        <v>0</v>
      </c>
      <c r="K37" s="367"/>
      <c r="L37" s="367"/>
      <c r="M37" s="368">
        <f>SUM(M23:M36)</f>
        <v>0</v>
      </c>
    </row>
    <row r="38" spans="1:4" ht="16.5" thickBot="1" thickTop="1">
      <c r="A38" s="375" t="s">
        <v>351</v>
      </c>
      <c r="B38" s="376">
        <f>_xlfn.IFERROR(G37,"ERROR: Introduzca todos los DATOS DE PARTIDA")</f>
        <v>0</v>
      </c>
      <c r="C38" s="373"/>
      <c r="D38" s="374"/>
    </row>
    <row r="39" ht="13.5" thickTop="1"/>
    <row r="40" ht="19.5" thickBot="1">
      <c r="A40" s="372" t="s">
        <v>19</v>
      </c>
    </row>
    <row r="41" spans="1:13" ht="14.25" thickBot="1" thickTop="1">
      <c r="A41" s="345" t="s">
        <v>344</v>
      </c>
      <c r="B41" s="345" t="s">
        <v>345</v>
      </c>
      <c r="C41" s="345" t="s">
        <v>371</v>
      </c>
      <c r="D41" s="346" t="s">
        <v>336</v>
      </c>
      <c r="F41" s="357" t="s">
        <v>344</v>
      </c>
      <c r="G41" s="357" t="s">
        <v>346</v>
      </c>
      <c r="H41" s="357" t="s">
        <v>341</v>
      </c>
      <c r="I41" s="357" t="s">
        <v>356</v>
      </c>
      <c r="J41" s="357" t="s">
        <v>340</v>
      </c>
      <c r="K41" s="357" t="s">
        <v>345</v>
      </c>
      <c r="L41" s="357" t="s">
        <v>355</v>
      </c>
      <c r="M41" s="357" t="s">
        <v>347</v>
      </c>
    </row>
    <row r="42" spans="1:13" ht="12.75">
      <c r="A42" s="598" t="s">
        <v>335</v>
      </c>
      <c r="B42" s="598" t="s">
        <v>335</v>
      </c>
      <c r="C42" s="349"/>
      <c r="D42" s="351">
        <v>0.256</v>
      </c>
      <c r="F42" s="366" t="b">
        <v>0</v>
      </c>
      <c r="G42" s="387" t="b">
        <v>0</v>
      </c>
      <c r="H42" s="359"/>
      <c r="I42" s="362" t="e">
        <f>'Datos de partida'!$D$81/'Datos de partida'!$H$81</f>
        <v>#DIV/0!</v>
      </c>
      <c r="J42" s="357" t="str">
        <f>IF(AND($F42,G42),D42*I42*10^-6,"Falso")</f>
        <v>Falso</v>
      </c>
      <c r="K42" s="366" t="b">
        <v>0</v>
      </c>
      <c r="L42" s="365" t="e">
        <f>'Datos de partida'!$D$89/'Datos de partida'!$H$89</f>
        <v>#DIV/0!</v>
      </c>
      <c r="M42" s="357" t="str">
        <f>IF(AND($K42,G42),D42*L42*10^-6,"Falso")</f>
        <v>Falso</v>
      </c>
    </row>
    <row r="43" spans="1:13" ht="12.75">
      <c r="A43" s="599"/>
      <c r="B43" s="599"/>
      <c r="C43" s="349"/>
      <c r="D43" s="352">
        <v>285.763</v>
      </c>
      <c r="F43" s="357"/>
      <c r="G43" s="387" t="b">
        <v>0</v>
      </c>
      <c r="H43" s="359"/>
      <c r="I43" s="362" t="e">
        <f>'Datos de partida'!$D$81/'Datos de partida'!$H$81</f>
        <v>#DIV/0!</v>
      </c>
      <c r="J43" s="357" t="str">
        <f>IF(AND($F42,G43),D43*I43*10^-6,"Falso")</f>
        <v>Falso</v>
      </c>
      <c r="K43" s="357"/>
      <c r="L43" s="365" t="e">
        <f>'Datos de partida'!$D$89/'Datos de partida'!$H$89</f>
        <v>#DIV/0!</v>
      </c>
      <c r="M43" s="357" t="str">
        <f>IF(AND($K42,G43),D43*L43*10^-6,"Falso")</f>
        <v>Falso</v>
      </c>
    </row>
    <row r="44" spans="1:13" ht="12.75">
      <c r="A44" s="600"/>
      <c r="B44" s="600"/>
      <c r="C44" s="347"/>
      <c r="D44" s="353">
        <v>140.61</v>
      </c>
      <c r="F44" s="357"/>
      <c r="G44" s="387" t="b">
        <v>0</v>
      </c>
      <c r="H44" s="359"/>
      <c r="I44" s="362" t="e">
        <f>'Datos de partida'!$D$81/'Datos de partida'!$H$81</f>
        <v>#DIV/0!</v>
      </c>
      <c r="J44" s="357" t="str">
        <f>IF(AND($F42,G44),D44*I44*10^-6,"Falso")</f>
        <v>Falso</v>
      </c>
      <c r="K44" s="357"/>
      <c r="L44" s="365" t="e">
        <f>'Datos de partida'!$D$89/'Datos de partida'!$H$89</f>
        <v>#DIV/0!</v>
      </c>
      <c r="M44" s="357" t="str">
        <f>IF(AND($K42,G44),D44*L44*10^-6,"Falso")</f>
        <v>Falso</v>
      </c>
    </row>
    <row r="45" spans="1:13" ht="12.75">
      <c r="A45" s="601" t="s">
        <v>342</v>
      </c>
      <c r="B45" s="601" t="s">
        <v>342</v>
      </c>
      <c r="C45" s="349"/>
      <c r="D45" s="354">
        <v>0.096</v>
      </c>
      <c r="F45" s="366" t="b">
        <v>0</v>
      </c>
      <c r="G45" s="387" t="b">
        <v>0</v>
      </c>
      <c r="H45" s="360">
        <v>964</v>
      </c>
      <c r="I45" s="363" t="e">
        <f>'Datos de partida'!$D$81/('Datos de partida'!$H$81*H45)</f>
        <v>#DIV/0!</v>
      </c>
      <c r="J45" s="357" t="str">
        <f>IF(AND($F45,G45),D45*I45,"Falso")</f>
        <v>Falso</v>
      </c>
      <c r="K45" s="366" t="b">
        <v>0</v>
      </c>
      <c r="L45" s="363" t="e">
        <f>'Datos de partida'!$D$89/('Datos de partida'!$H$89*H45)</f>
        <v>#DIV/0!</v>
      </c>
      <c r="M45" s="357" t="str">
        <f>IF(AND($K45,G45),D45*L45,"Falso")</f>
        <v>Falso</v>
      </c>
    </row>
    <row r="46" spans="1:13" ht="12.75">
      <c r="A46" s="599"/>
      <c r="B46" s="599"/>
      <c r="C46" s="349"/>
      <c r="D46" s="354">
        <v>0.348</v>
      </c>
      <c r="F46" s="357"/>
      <c r="G46" s="387" t="b">
        <v>0</v>
      </c>
      <c r="H46" s="360">
        <v>964</v>
      </c>
      <c r="I46" s="363" t="e">
        <f>'Datos de partida'!$D$81/('Datos de partida'!$H$81*H46)</f>
        <v>#DIV/0!</v>
      </c>
      <c r="J46" s="357" t="str">
        <f>IF(AND($F45,G46),D46*I46,"Falso")</f>
        <v>Falso</v>
      </c>
      <c r="K46" s="357"/>
      <c r="L46" s="363" t="e">
        <f>'Datos de partida'!$D$89/('Datos de partida'!$H$89*H46)</f>
        <v>#DIV/0!</v>
      </c>
      <c r="M46" s="357" t="str">
        <f>IF(AND($K45,G46),D46*L46,"Falso")</f>
        <v>Falso</v>
      </c>
    </row>
    <row r="47" spans="1:13" ht="12.75">
      <c r="A47" s="600"/>
      <c r="B47" s="600"/>
      <c r="C47" s="347"/>
      <c r="D47" s="354">
        <v>0.168</v>
      </c>
      <c r="F47" s="357"/>
      <c r="G47" s="387" t="b">
        <v>0</v>
      </c>
      <c r="H47" s="360">
        <v>964</v>
      </c>
      <c r="I47" s="363" t="e">
        <f>'Datos de partida'!$D$81/('Datos de partida'!$H$81*H47)</f>
        <v>#DIV/0!</v>
      </c>
      <c r="J47" s="357" t="str">
        <f>IF(AND($F45,G47),D47*I47,"Falso")</f>
        <v>Falso</v>
      </c>
      <c r="K47" s="357"/>
      <c r="L47" s="363" t="e">
        <f>'Datos de partida'!$D$89/('Datos de partida'!$H$89*H47)</f>
        <v>#DIV/0!</v>
      </c>
      <c r="M47" s="357" t="str">
        <f>IF(AND($K45,G47),D47*L47,"Falso")</f>
        <v>Falso</v>
      </c>
    </row>
    <row r="48" spans="1:13" ht="12.75">
      <c r="A48" s="601" t="s">
        <v>343</v>
      </c>
      <c r="B48" s="601" t="s">
        <v>343</v>
      </c>
      <c r="C48" s="349"/>
      <c r="D48" s="354">
        <v>0.096</v>
      </c>
      <c r="F48" s="366" t="b">
        <v>0</v>
      </c>
      <c r="G48" s="387" t="b">
        <v>0</v>
      </c>
      <c r="H48" s="360">
        <v>900</v>
      </c>
      <c r="I48" s="363" t="e">
        <f>'Datos de partida'!$D$81/('Datos de partida'!$H$81*H48)</f>
        <v>#DIV/0!</v>
      </c>
      <c r="J48" s="357" t="str">
        <f>IF(AND($F48,G48),D48*I48,"Falso")</f>
        <v>Falso</v>
      </c>
      <c r="K48" s="366" t="b">
        <v>0</v>
      </c>
      <c r="L48" s="363" t="e">
        <f>'Datos de partida'!$D$89/('Datos de partida'!$H$89*H48)</f>
        <v>#DIV/0!</v>
      </c>
      <c r="M48" s="357" t="str">
        <f>IF(AND($K48,G48),D48*L48,"Falso")</f>
        <v>Falso</v>
      </c>
    </row>
    <row r="49" spans="1:13" ht="12.75">
      <c r="A49" s="599"/>
      <c r="B49" s="599"/>
      <c r="C49" s="349"/>
      <c r="D49" s="354">
        <v>0.348</v>
      </c>
      <c r="F49" s="357"/>
      <c r="G49" s="387" t="b">
        <v>0</v>
      </c>
      <c r="H49" s="360">
        <v>900</v>
      </c>
      <c r="I49" s="363" t="e">
        <f>'Datos de partida'!$D$81/('Datos de partida'!$H$81*H49)</f>
        <v>#DIV/0!</v>
      </c>
      <c r="J49" s="357" t="str">
        <f>IF(AND($F48,G49),D49*I49,"Falso")</f>
        <v>Falso</v>
      </c>
      <c r="K49" s="357"/>
      <c r="L49" s="363" t="e">
        <f>'Datos de partida'!$D$89/('Datos de partida'!$H$89*H49)</f>
        <v>#DIV/0!</v>
      </c>
      <c r="M49" s="357" t="str">
        <f>IF(AND($K48,G49),D49*L49,"Falso")</f>
        <v>Falso</v>
      </c>
    </row>
    <row r="50" spans="1:13" ht="12.75">
      <c r="A50" s="600"/>
      <c r="B50" s="600"/>
      <c r="C50" s="347"/>
      <c r="D50" s="354">
        <v>0.168</v>
      </c>
      <c r="F50" s="357"/>
      <c r="G50" s="387" t="b">
        <v>0</v>
      </c>
      <c r="H50" s="360">
        <v>900</v>
      </c>
      <c r="I50" s="363" t="e">
        <f>'Datos de partida'!$D$81/('Datos de partida'!$H$81*H50)</f>
        <v>#DIV/0!</v>
      </c>
      <c r="J50" s="357" t="str">
        <f>IF(AND($F48,G50),D50*I50,"Falso")</f>
        <v>Falso</v>
      </c>
      <c r="K50" s="357"/>
      <c r="L50" s="363" t="e">
        <f>'Datos de partida'!$D$89/('Datos de partida'!$H$89*H50)</f>
        <v>#DIV/0!</v>
      </c>
      <c r="M50" s="357" t="str">
        <f>IF(AND($K48,G50),D50*L50,"Falso")</f>
        <v>Falso</v>
      </c>
    </row>
    <row r="51" spans="1:13" ht="12.75">
      <c r="A51" s="601" t="s">
        <v>338</v>
      </c>
      <c r="B51" s="601" t="s">
        <v>338</v>
      </c>
      <c r="C51" s="348"/>
      <c r="D51" s="355">
        <v>0.051</v>
      </c>
      <c r="F51" s="366" t="b">
        <v>0</v>
      </c>
      <c r="G51" s="387" t="b">
        <v>0</v>
      </c>
      <c r="H51" s="361">
        <v>0.8</v>
      </c>
      <c r="I51" s="364" t="e">
        <f>'Datos de partida'!$D$81/('Datos de partida'!$H$81*H51)</f>
        <v>#DIV/0!</v>
      </c>
      <c r="J51" s="357" t="str">
        <f>IF(AND($F51,G51),D51*I51*10^-3,"Falso")</f>
        <v>Falso</v>
      </c>
      <c r="K51" s="366" t="b">
        <v>0</v>
      </c>
      <c r="L51" s="364" t="e">
        <f>'Datos de partida'!$D$89/('Datos de partida'!$H$89*H51)</f>
        <v>#DIV/0!</v>
      </c>
      <c r="M51" s="357" t="str">
        <f>IF(AND($K51,G51),D51*L51*10^-3,"Falso")</f>
        <v>Falso</v>
      </c>
    </row>
    <row r="52" spans="1:13" ht="12.75">
      <c r="A52" s="599"/>
      <c r="B52" s="599"/>
      <c r="C52" s="349"/>
      <c r="D52" s="355">
        <v>0.288</v>
      </c>
      <c r="F52" s="357"/>
      <c r="G52" s="387" t="b">
        <v>0</v>
      </c>
      <c r="H52" s="361">
        <v>0.8</v>
      </c>
      <c r="I52" s="364" t="e">
        <f>'Datos de partida'!$D$81/('Datos de partida'!$H$81*H52)</f>
        <v>#DIV/0!</v>
      </c>
      <c r="J52" s="357" t="str">
        <f>IF(AND($F51,G52),D52*I52*10^-3,"Falso")</f>
        <v>Falso</v>
      </c>
      <c r="K52" s="357"/>
      <c r="L52" s="364" t="e">
        <f>'Datos de partida'!$D$89/('Datos de partida'!$H$89*H52)</f>
        <v>#DIV/0!</v>
      </c>
      <c r="M52" s="357" t="str">
        <f>IF(AND($K51,G52),D52*L52*10^-3,"Falso")</f>
        <v>Falso</v>
      </c>
    </row>
    <row r="53" spans="1:13" ht="12.75">
      <c r="A53" s="600"/>
      <c r="B53" s="600"/>
      <c r="C53" s="347"/>
      <c r="D53" s="355">
        <v>0.146</v>
      </c>
      <c r="F53" s="357"/>
      <c r="G53" s="387" t="b">
        <v>0</v>
      </c>
      <c r="H53" s="361">
        <v>0.8</v>
      </c>
      <c r="I53" s="364" t="e">
        <f>'Datos de partida'!$D$81/('Datos de partida'!$H$81*H53)</f>
        <v>#DIV/0!</v>
      </c>
      <c r="J53" s="357" t="str">
        <f>IF(AND($F51,G53),D53*I53*10^-3,"Falso")</f>
        <v>Falso</v>
      </c>
      <c r="K53" s="357"/>
      <c r="L53" s="364" t="e">
        <f>'Datos de partida'!$D$89/('Datos de partida'!$H$89*H53)</f>
        <v>#DIV/0!</v>
      </c>
      <c r="M53" s="357" t="str">
        <f>IF(AND($K51,G53),D53*L53*10^-3,"Falso")</f>
        <v>Falso</v>
      </c>
    </row>
    <row r="54" spans="1:13" ht="12.75">
      <c r="A54" s="601" t="s">
        <v>339</v>
      </c>
      <c r="B54" s="601" t="s">
        <v>339</v>
      </c>
      <c r="C54" s="348"/>
      <c r="D54" s="352">
        <v>285.763</v>
      </c>
      <c r="F54" s="366" t="b">
        <v>0</v>
      </c>
      <c r="G54" s="387" t="b">
        <v>0</v>
      </c>
      <c r="H54" s="359"/>
      <c r="I54" s="362" t="e">
        <f>'Datos de partida'!$D$81/'Datos de partida'!$H$81</f>
        <v>#DIV/0!</v>
      </c>
      <c r="J54" s="357" t="str">
        <f>IF(AND($F54,G54),D54*I54*10^-6,"Falso")</f>
        <v>Falso</v>
      </c>
      <c r="K54" s="366" t="b">
        <v>0</v>
      </c>
      <c r="L54" s="365" t="e">
        <f>'Datos de partida'!$D$89/'Datos de partida'!$H$89</f>
        <v>#DIV/0!</v>
      </c>
      <c r="M54" s="357" t="str">
        <f>IF(AND($K54,G54),D54*L54*10^-6,"Falso")</f>
        <v>Falso</v>
      </c>
    </row>
    <row r="55" spans="1:13" ht="13.5" thickBot="1">
      <c r="A55" s="602"/>
      <c r="B55" s="602"/>
      <c r="C55" s="350"/>
      <c r="D55" s="356">
        <v>140.61</v>
      </c>
      <c r="F55" s="357"/>
      <c r="G55" s="387" t="b">
        <v>0</v>
      </c>
      <c r="H55" s="359"/>
      <c r="I55" s="362" t="e">
        <f>'Datos de partida'!$D$81/'Datos de partida'!$H$81</f>
        <v>#DIV/0!</v>
      </c>
      <c r="J55" s="358" t="str">
        <f>IF(AND($F54,G55),D55*I55*10^-6,"Falso")</f>
        <v>Falso</v>
      </c>
      <c r="K55" s="357"/>
      <c r="L55" s="365" t="e">
        <f>'Datos de partida'!$D$89/'Datos de partida'!$H$89</f>
        <v>#DIV/0!</v>
      </c>
      <c r="M55" s="357" t="str">
        <f>IF(AND($K54,G55),D55*L55*10^-6,"Falso")</f>
        <v>Falso</v>
      </c>
    </row>
    <row r="56" spans="6:13" ht="14.25" thickBot="1" thickTop="1">
      <c r="F56" s="367" t="s">
        <v>354</v>
      </c>
      <c r="G56" s="368">
        <f>SUM(J56,M56)</f>
        <v>0</v>
      </c>
      <c r="H56" s="367"/>
      <c r="I56" s="367"/>
      <c r="J56" s="368">
        <f>SUM(J42:J55)</f>
        <v>0</v>
      </c>
      <c r="K56" s="367"/>
      <c r="L56" s="367"/>
      <c r="M56" s="368">
        <f>SUM(M42:M55)</f>
        <v>0</v>
      </c>
    </row>
    <row r="57" spans="1:4" ht="16.5" thickBot="1" thickTop="1">
      <c r="A57" s="375" t="s">
        <v>353</v>
      </c>
      <c r="B57" s="376">
        <f>_xlfn.IFERROR(G56,"ERROR: Introduzca todos los DATOS DE PARTIDA")</f>
        <v>0</v>
      </c>
      <c r="C57" s="373"/>
      <c r="D57" s="374"/>
    </row>
    <row r="58" ht="13.5" thickTop="1"/>
    <row r="59" ht="19.5" thickBot="1">
      <c r="A59" s="372" t="s">
        <v>57</v>
      </c>
    </row>
    <row r="60" spans="1:13" ht="14.25" thickBot="1" thickTop="1">
      <c r="A60" s="345" t="s">
        <v>344</v>
      </c>
      <c r="B60" s="345" t="s">
        <v>345</v>
      </c>
      <c r="C60" s="345" t="s">
        <v>371</v>
      </c>
      <c r="D60" s="346" t="s">
        <v>336</v>
      </c>
      <c r="F60" s="357" t="s">
        <v>344</v>
      </c>
      <c r="G60" s="357" t="s">
        <v>346</v>
      </c>
      <c r="H60" s="357" t="s">
        <v>341</v>
      </c>
      <c r="I60" s="357" t="s">
        <v>356</v>
      </c>
      <c r="J60" s="357" t="s">
        <v>340</v>
      </c>
      <c r="K60" s="357" t="s">
        <v>345</v>
      </c>
      <c r="L60" s="357" t="s">
        <v>355</v>
      </c>
      <c r="M60" s="357" t="s">
        <v>347</v>
      </c>
    </row>
    <row r="61" spans="1:13" ht="12.75">
      <c r="A61" s="598" t="s">
        <v>335</v>
      </c>
      <c r="B61" s="598" t="s">
        <v>335</v>
      </c>
      <c r="C61" s="381"/>
      <c r="D61" s="351">
        <v>0.256</v>
      </c>
      <c r="F61" s="366" t="b">
        <v>0</v>
      </c>
      <c r="G61" s="387" t="b">
        <v>0</v>
      </c>
      <c r="H61" s="359"/>
      <c r="I61" s="362" t="e">
        <f>'Datos de partida'!$D$107/'Datos de partida'!$H$107</f>
        <v>#DIV/0!</v>
      </c>
      <c r="J61" s="357" t="str">
        <f>IF(AND($F61,G61),D61*I61*10^-6,"Falso")</f>
        <v>Falso</v>
      </c>
      <c r="K61" s="366" t="b">
        <v>0</v>
      </c>
      <c r="L61" s="365" t="e">
        <f>'Datos de partida'!$D$115/'Datos de partida'!$H$115</f>
        <v>#DIV/0!</v>
      </c>
      <c r="M61" s="357" t="str">
        <f>IF(AND($K61,G61),D61*L61*10^-6,"Falso")</f>
        <v>Falso</v>
      </c>
    </row>
    <row r="62" spans="1:13" ht="12.75">
      <c r="A62" s="599"/>
      <c r="B62" s="599"/>
      <c r="C62" s="381"/>
      <c r="D62" s="352">
        <v>285.763</v>
      </c>
      <c r="F62" s="357"/>
      <c r="G62" s="387" t="b">
        <v>0</v>
      </c>
      <c r="H62" s="359"/>
      <c r="I62" s="362" t="e">
        <f>'Datos de partida'!$D$107/'Datos de partida'!$H$107</f>
        <v>#DIV/0!</v>
      </c>
      <c r="J62" s="357" t="str">
        <f>IF(AND($F61,G62),D62*I62*10^-6,"Falso")</f>
        <v>Falso</v>
      </c>
      <c r="K62" s="357"/>
      <c r="L62" s="365" t="e">
        <f>'Datos de partida'!$D$115/'Datos de partida'!$H$115</f>
        <v>#DIV/0!</v>
      </c>
      <c r="M62" s="357" t="str">
        <f>IF(AND($K61,G62),D62*L62*10^-6,"Falso")</f>
        <v>Falso</v>
      </c>
    </row>
    <row r="63" spans="1:13" ht="12.75">
      <c r="A63" s="600"/>
      <c r="B63" s="600"/>
      <c r="C63" s="382"/>
      <c r="D63" s="353">
        <v>140.61</v>
      </c>
      <c r="F63" s="357"/>
      <c r="G63" s="387" t="b">
        <v>0</v>
      </c>
      <c r="H63" s="359"/>
      <c r="I63" s="362" t="e">
        <f>'Datos de partida'!$D$107/'Datos de partida'!$H$107</f>
        <v>#DIV/0!</v>
      </c>
      <c r="J63" s="357" t="str">
        <f>IF(AND($F61,G63),D63*I63*10^-6,"Falso")</f>
        <v>Falso</v>
      </c>
      <c r="K63" s="357"/>
      <c r="L63" s="365" t="e">
        <f>'Datos de partida'!$D$115/'Datos de partida'!$H$115</f>
        <v>#DIV/0!</v>
      </c>
      <c r="M63" s="357" t="str">
        <f>IF(AND($K61,G63),D63*L63*10^-6,"Falso")</f>
        <v>Falso</v>
      </c>
    </row>
    <row r="64" spans="1:13" ht="12.75">
      <c r="A64" s="601" t="s">
        <v>342</v>
      </c>
      <c r="B64" s="601" t="s">
        <v>342</v>
      </c>
      <c r="C64" s="381"/>
      <c r="D64" s="354">
        <v>0.096</v>
      </c>
      <c r="F64" s="366" t="b">
        <v>0</v>
      </c>
      <c r="G64" s="387" t="b">
        <v>0</v>
      </c>
      <c r="H64" s="360">
        <v>964</v>
      </c>
      <c r="I64" s="363" t="e">
        <f>'Datos de partida'!$D$107/('Datos de partida'!$H$107*H64)</f>
        <v>#DIV/0!</v>
      </c>
      <c r="J64" s="357" t="str">
        <f>IF(AND($F64,G64),D64*I64,"Falso")</f>
        <v>Falso</v>
      </c>
      <c r="K64" s="366" t="b">
        <v>0</v>
      </c>
      <c r="L64" s="363" t="e">
        <f>'Datos de partida'!$D$115/('Datos de partida'!$H$115*H64)</f>
        <v>#DIV/0!</v>
      </c>
      <c r="M64" s="357" t="str">
        <f>IF(AND($K64,G64),D64*L64,"Falso")</f>
        <v>Falso</v>
      </c>
    </row>
    <row r="65" spans="1:13" ht="12.75">
      <c r="A65" s="599"/>
      <c r="B65" s="599"/>
      <c r="C65" s="381"/>
      <c r="D65" s="354">
        <v>0.348</v>
      </c>
      <c r="F65" s="357"/>
      <c r="G65" s="387" t="b">
        <v>0</v>
      </c>
      <c r="H65" s="360">
        <v>964</v>
      </c>
      <c r="I65" s="363" t="e">
        <f>'Datos de partida'!$D$107/('Datos de partida'!$H$107*H65)</f>
        <v>#DIV/0!</v>
      </c>
      <c r="J65" s="357" t="str">
        <f>IF(AND($F64,G65),D65*I65,"Falso")</f>
        <v>Falso</v>
      </c>
      <c r="K65" s="357"/>
      <c r="L65" s="363" t="e">
        <f>'Datos de partida'!$D$115/('Datos de partida'!$H$115*H65)</f>
        <v>#DIV/0!</v>
      </c>
      <c r="M65" s="357" t="str">
        <f>IF(AND($K64,G65),D65*L65,"Falso")</f>
        <v>Falso</v>
      </c>
    </row>
    <row r="66" spans="1:13" ht="12.75">
      <c r="A66" s="600"/>
      <c r="B66" s="600"/>
      <c r="C66" s="382"/>
      <c r="D66" s="354">
        <v>0.168</v>
      </c>
      <c r="F66" s="357"/>
      <c r="G66" s="387" t="b">
        <v>0</v>
      </c>
      <c r="H66" s="360">
        <v>964</v>
      </c>
      <c r="I66" s="363" t="e">
        <f>'Datos de partida'!$D$107/('Datos de partida'!$H$107*H66)</f>
        <v>#DIV/0!</v>
      </c>
      <c r="J66" s="357" t="str">
        <f>IF(AND($F64,G66),D66*I66,"Falso")</f>
        <v>Falso</v>
      </c>
      <c r="K66" s="357"/>
      <c r="L66" s="363" t="e">
        <f>'Datos de partida'!$D$115/('Datos de partida'!$H$115*H66)</f>
        <v>#DIV/0!</v>
      </c>
      <c r="M66" s="357" t="str">
        <f>IF(AND($K64,G66),D66*L66,"Falso")</f>
        <v>Falso</v>
      </c>
    </row>
    <row r="67" spans="1:13" ht="12.75">
      <c r="A67" s="601" t="s">
        <v>343</v>
      </c>
      <c r="B67" s="601" t="s">
        <v>343</v>
      </c>
      <c r="C67" s="381"/>
      <c r="D67" s="354">
        <v>0.096</v>
      </c>
      <c r="F67" s="366" t="b">
        <v>0</v>
      </c>
      <c r="G67" s="387" t="b">
        <v>0</v>
      </c>
      <c r="H67" s="360">
        <v>900</v>
      </c>
      <c r="I67" s="363" t="e">
        <f>'Datos de partida'!$D$107/('Datos de partida'!$H$107*H67)</f>
        <v>#DIV/0!</v>
      </c>
      <c r="J67" s="357" t="str">
        <f>IF(AND($F67,G67),D67*I67,"Falso")</f>
        <v>Falso</v>
      </c>
      <c r="K67" s="366" t="b">
        <v>0</v>
      </c>
      <c r="L67" s="363" t="e">
        <f>'Datos de partida'!$D$115/('Datos de partida'!$H$115*H67)</f>
        <v>#DIV/0!</v>
      </c>
      <c r="M67" s="357" t="str">
        <f>IF(AND($K67,G67),D67*L67,"Falso")</f>
        <v>Falso</v>
      </c>
    </row>
    <row r="68" spans="1:13" ht="12.75">
      <c r="A68" s="599"/>
      <c r="B68" s="599"/>
      <c r="C68" s="381"/>
      <c r="D68" s="354">
        <v>0.348</v>
      </c>
      <c r="F68" s="357"/>
      <c r="G68" s="387" t="b">
        <v>0</v>
      </c>
      <c r="H68" s="360">
        <v>900</v>
      </c>
      <c r="I68" s="363" t="e">
        <f>'Datos de partida'!$D$107/('Datos de partida'!$H$107*H68)</f>
        <v>#DIV/0!</v>
      </c>
      <c r="J68" s="357" t="str">
        <f>IF(AND($F67,G68),D68*I68,"Falso")</f>
        <v>Falso</v>
      </c>
      <c r="K68" s="357"/>
      <c r="L68" s="363" t="e">
        <f>'Datos de partida'!$D$115/('Datos de partida'!$H$115*H68)</f>
        <v>#DIV/0!</v>
      </c>
      <c r="M68" s="357" t="str">
        <f>IF(AND($K67,G68),D68*L68,"Falso")</f>
        <v>Falso</v>
      </c>
    </row>
    <row r="69" spans="1:13" ht="12.75">
      <c r="A69" s="600"/>
      <c r="B69" s="600"/>
      <c r="C69" s="382"/>
      <c r="D69" s="354">
        <v>0.168</v>
      </c>
      <c r="F69" s="357"/>
      <c r="G69" s="387" t="b">
        <v>0</v>
      </c>
      <c r="H69" s="360">
        <v>900</v>
      </c>
      <c r="I69" s="363" t="e">
        <f>'Datos de partida'!$D$107/('Datos de partida'!$H$107*H69)</f>
        <v>#DIV/0!</v>
      </c>
      <c r="J69" s="357" t="str">
        <f>IF(AND($F67,G69),D69*I69,"Falso")</f>
        <v>Falso</v>
      </c>
      <c r="K69" s="357"/>
      <c r="L69" s="363" t="e">
        <f>'Datos de partida'!$D$115/('Datos de partida'!$H$115*H69)</f>
        <v>#DIV/0!</v>
      </c>
      <c r="M69" s="357" t="str">
        <f>IF(AND($K67,G69),D69*L69,"Falso")</f>
        <v>Falso</v>
      </c>
    </row>
    <row r="70" spans="1:13" ht="12.75">
      <c r="A70" s="601" t="s">
        <v>338</v>
      </c>
      <c r="B70" s="601" t="s">
        <v>338</v>
      </c>
      <c r="C70" s="379"/>
      <c r="D70" s="355">
        <v>0.051</v>
      </c>
      <c r="F70" s="366" t="b">
        <v>0</v>
      </c>
      <c r="G70" s="387" t="b">
        <v>0</v>
      </c>
      <c r="H70" s="361">
        <v>0.8</v>
      </c>
      <c r="I70" s="364" t="e">
        <f>'Datos de partida'!$D$107/('Datos de partida'!$H$107*H70)</f>
        <v>#DIV/0!</v>
      </c>
      <c r="J70" s="357" t="str">
        <f>IF(AND($F70,G70),D70*I70*10^-3,"Falso")</f>
        <v>Falso</v>
      </c>
      <c r="K70" s="366" t="b">
        <v>0</v>
      </c>
      <c r="L70" s="364" t="e">
        <f>'Datos de partida'!$D$115/('Datos de partida'!$H$115*H70)</f>
        <v>#DIV/0!</v>
      </c>
      <c r="M70" s="357" t="str">
        <f>IF(AND($K70,G70),D70*L70*10^-3,"Falso")</f>
        <v>Falso</v>
      </c>
    </row>
    <row r="71" spans="1:13" ht="12.75">
      <c r="A71" s="599"/>
      <c r="B71" s="599"/>
      <c r="C71" s="381"/>
      <c r="D71" s="355">
        <v>0.288</v>
      </c>
      <c r="F71" s="357"/>
      <c r="G71" s="387" t="b">
        <v>0</v>
      </c>
      <c r="H71" s="361">
        <v>0.8</v>
      </c>
      <c r="I71" s="364" t="e">
        <f>'Datos de partida'!$D$107/('Datos de partida'!$H$107*H71)</f>
        <v>#DIV/0!</v>
      </c>
      <c r="J71" s="357" t="str">
        <f>IF(AND($F70,G71),D71*I71*10^-3,"Falso")</f>
        <v>Falso</v>
      </c>
      <c r="K71" s="357"/>
      <c r="L71" s="364" t="e">
        <f>'Datos de partida'!$D$115/('Datos de partida'!$H$115*H71)</f>
        <v>#DIV/0!</v>
      </c>
      <c r="M71" s="357" t="str">
        <f>IF(AND($K70,G71),D71*L71*10^-3,"Falso")</f>
        <v>Falso</v>
      </c>
    </row>
    <row r="72" spans="1:13" ht="12.75">
      <c r="A72" s="600"/>
      <c r="B72" s="600"/>
      <c r="C72" s="382"/>
      <c r="D72" s="355">
        <v>0.146</v>
      </c>
      <c r="F72" s="357"/>
      <c r="G72" s="387" t="b">
        <v>0</v>
      </c>
      <c r="H72" s="361">
        <v>0.8</v>
      </c>
      <c r="I72" s="364" t="e">
        <f>'Datos de partida'!$D$107/('Datos de partida'!$H$107*H72)</f>
        <v>#DIV/0!</v>
      </c>
      <c r="J72" s="357" t="str">
        <f>IF(AND($F70,G72),D72*I72*10^-3,"Falso")</f>
        <v>Falso</v>
      </c>
      <c r="K72" s="357"/>
      <c r="L72" s="364" t="e">
        <f>'Datos de partida'!$D$115/('Datos de partida'!$H$115*H72)</f>
        <v>#DIV/0!</v>
      </c>
      <c r="M72" s="357" t="str">
        <f>IF(AND($K70,G72),D72*L72*10^-3,"Falso")</f>
        <v>Falso</v>
      </c>
    </row>
    <row r="73" spans="1:13" ht="12.75">
      <c r="A73" s="601" t="s">
        <v>339</v>
      </c>
      <c r="B73" s="601" t="s">
        <v>339</v>
      </c>
      <c r="C73" s="379"/>
      <c r="D73" s="352">
        <v>285.763</v>
      </c>
      <c r="F73" s="366" t="b">
        <v>0</v>
      </c>
      <c r="G73" s="387" t="b">
        <v>0</v>
      </c>
      <c r="H73" s="359"/>
      <c r="I73" s="362" t="e">
        <f>'Datos de partida'!$D$107/'Datos de partida'!$H$107</f>
        <v>#DIV/0!</v>
      </c>
      <c r="J73" s="357" t="str">
        <f>IF(AND($F73,G73),D73*I73*10^-6,"Falso")</f>
        <v>Falso</v>
      </c>
      <c r="K73" s="366" t="b">
        <v>0</v>
      </c>
      <c r="L73" s="365" t="e">
        <f>'Datos de partida'!$D$115/'Datos de partida'!$H$115</f>
        <v>#DIV/0!</v>
      </c>
      <c r="M73" s="357" t="str">
        <f>IF(AND($K73,G73),D73*L73*10^-6,"Falso")</f>
        <v>Falso</v>
      </c>
    </row>
    <row r="74" spans="1:13" ht="13.5" thickBot="1">
      <c r="A74" s="602"/>
      <c r="B74" s="602"/>
      <c r="C74" s="380"/>
      <c r="D74" s="356">
        <v>140.61</v>
      </c>
      <c r="F74" s="357"/>
      <c r="G74" s="387" t="b">
        <v>0</v>
      </c>
      <c r="H74" s="359"/>
      <c r="I74" s="362" t="e">
        <f>'Datos de partida'!$D$107/'Datos de partida'!$H$107</f>
        <v>#DIV/0!</v>
      </c>
      <c r="J74" s="358" t="str">
        <f>IF(AND($F73,G74),D74*I74*10^-6,"Falso")</f>
        <v>Falso</v>
      </c>
      <c r="K74" s="357"/>
      <c r="L74" s="365" t="e">
        <f>'Datos de partida'!$D$115/'Datos de partida'!$H$115</f>
        <v>#DIV/0!</v>
      </c>
      <c r="M74" s="357" t="str">
        <f>IF(AND($K73,G74),D74*L74*10^-6,"Falso")</f>
        <v>Falso</v>
      </c>
    </row>
    <row r="75" spans="6:13" ht="14.25" thickBot="1" thickTop="1">
      <c r="F75" s="367" t="s">
        <v>358</v>
      </c>
      <c r="G75" s="368">
        <f>SUM(J75,M75)</f>
        <v>0</v>
      </c>
      <c r="H75" s="367"/>
      <c r="I75" s="367"/>
      <c r="J75" s="368">
        <f>SUM(J61:J74)</f>
        <v>0</v>
      </c>
      <c r="K75" s="367"/>
      <c r="L75" s="367"/>
      <c r="M75" s="368">
        <f>SUM(M61:M74)</f>
        <v>0</v>
      </c>
    </row>
    <row r="76" spans="1:4" ht="16.5" thickBot="1" thickTop="1">
      <c r="A76" s="375" t="s">
        <v>357</v>
      </c>
      <c r="B76" s="376">
        <f>_xlfn.IFERROR(G75,"ERROR: Introduzca todos los DATOS DE PARTIDA")</f>
        <v>0</v>
      </c>
      <c r="C76" s="373"/>
      <c r="D76" s="374"/>
    </row>
    <row r="77" ht="13.5" thickTop="1"/>
    <row r="78" ht="19.5" thickBot="1">
      <c r="A78" s="372" t="s">
        <v>58</v>
      </c>
    </row>
    <row r="79" spans="1:13" ht="14.25" thickBot="1" thickTop="1">
      <c r="A79" s="345" t="s">
        <v>344</v>
      </c>
      <c r="B79" s="345" t="s">
        <v>345</v>
      </c>
      <c r="C79" s="345" t="s">
        <v>371</v>
      </c>
      <c r="D79" s="346" t="s">
        <v>336</v>
      </c>
      <c r="F79" s="357" t="s">
        <v>344</v>
      </c>
      <c r="G79" s="357" t="s">
        <v>346</v>
      </c>
      <c r="H79" s="357" t="s">
        <v>341</v>
      </c>
      <c r="I79" s="357" t="s">
        <v>356</v>
      </c>
      <c r="J79" s="357" t="s">
        <v>340</v>
      </c>
      <c r="K79" s="357" t="s">
        <v>345</v>
      </c>
      <c r="L79" s="357" t="s">
        <v>355</v>
      </c>
      <c r="M79" s="357" t="s">
        <v>347</v>
      </c>
    </row>
    <row r="80" spans="1:13" ht="12.75">
      <c r="A80" s="598" t="s">
        <v>335</v>
      </c>
      <c r="B80" s="598" t="s">
        <v>335</v>
      </c>
      <c r="C80" s="381"/>
      <c r="D80" s="351">
        <v>0.256</v>
      </c>
      <c r="F80" s="366" t="b">
        <v>0</v>
      </c>
      <c r="G80" s="387" t="b">
        <v>0</v>
      </c>
      <c r="H80" s="359"/>
      <c r="I80" s="362" t="e">
        <f>'Datos de partida'!$D$133/'Datos de partida'!$H$133</f>
        <v>#DIV/0!</v>
      </c>
      <c r="J80" s="357" t="str">
        <f>IF(AND($F80,G80),D80*I80*10^-6,"Falso")</f>
        <v>Falso</v>
      </c>
      <c r="K80" s="366" t="b">
        <v>0</v>
      </c>
      <c r="L80" s="365" t="e">
        <f>'Datos de partida'!$D$141/'Datos de partida'!$H$141</f>
        <v>#DIV/0!</v>
      </c>
      <c r="M80" s="357" t="str">
        <f>IF(AND($K80,G80),D80*L80*10^-6,"Falso")</f>
        <v>Falso</v>
      </c>
    </row>
    <row r="81" spans="1:13" ht="12.75">
      <c r="A81" s="599"/>
      <c r="B81" s="599"/>
      <c r="C81" s="381"/>
      <c r="D81" s="352">
        <v>285.763</v>
      </c>
      <c r="F81" s="357"/>
      <c r="G81" s="387" t="b">
        <v>0</v>
      </c>
      <c r="H81" s="359"/>
      <c r="I81" s="362" t="e">
        <f>'Datos de partida'!$D$133/'Datos de partida'!$H$133</f>
        <v>#DIV/0!</v>
      </c>
      <c r="J81" s="357" t="str">
        <f>IF(AND($F80,G81),D81*I81*10^-6,"Falso")</f>
        <v>Falso</v>
      </c>
      <c r="K81" s="357"/>
      <c r="L81" s="365" t="e">
        <f>'Datos de partida'!$D$141/'Datos de partida'!$H$141</f>
        <v>#DIV/0!</v>
      </c>
      <c r="M81" s="357" t="str">
        <f>IF(AND($K80,G81),D81*L81*10^-6,"Falso")</f>
        <v>Falso</v>
      </c>
    </row>
    <row r="82" spans="1:13" ht="12.75">
      <c r="A82" s="600"/>
      <c r="B82" s="600"/>
      <c r="C82" s="382"/>
      <c r="D82" s="353">
        <v>140.61</v>
      </c>
      <c r="F82" s="357"/>
      <c r="G82" s="387" t="b">
        <v>0</v>
      </c>
      <c r="H82" s="359"/>
      <c r="I82" s="362" t="e">
        <f>'Datos de partida'!$D$133/'Datos de partida'!$H$133</f>
        <v>#DIV/0!</v>
      </c>
      <c r="J82" s="357" t="str">
        <f>IF(AND($F80,G82),D82*I82*10^-6,"Falso")</f>
        <v>Falso</v>
      </c>
      <c r="K82" s="357"/>
      <c r="L82" s="365" t="e">
        <f>'Datos de partida'!$D$141/'Datos de partida'!$H$141</f>
        <v>#DIV/0!</v>
      </c>
      <c r="M82" s="357" t="str">
        <f>IF(AND($K80,G82),D82*L82*10^-6,"Falso")</f>
        <v>Falso</v>
      </c>
    </row>
    <row r="83" spans="1:13" ht="12.75">
      <c r="A83" s="601" t="s">
        <v>342</v>
      </c>
      <c r="B83" s="601" t="s">
        <v>342</v>
      </c>
      <c r="C83" s="381"/>
      <c r="D83" s="354">
        <v>0.096</v>
      </c>
      <c r="F83" s="366" t="b">
        <v>0</v>
      </c>
      <c r="G83" s="387" t="b">
        <v>0</v>
      </c>
      <c r="H83" s="360">
        <v>964</v>
      </c>
      <c r="I83" s="363" t="e">
        <f>'Datos de partida'!$D$133/('Datos de partida'!$H$133*H83)</f>
        <v>#DIV/0!</v>
      </c>
      <c r="J83" s="357" t="str">
        <f>IF(AND($F83,G83),D83*I83,"Falso")</f>
        <v>Falso</v>
      </c>
      <c r="K83" s="366" t="b">
        <v>0</v>
      </c>
      <c r="L83" s="363" t="e">
        <f>'Datos de partida'!$D$141/('Datos de partida'!$H$141*H83)</f>
        <v>#DIV/0!</v>
      </c>
      <c r="M83" s="357" t="str">
        <f>IF(AND($K83,G83),D83*L83,"Falso")</f>
        <v>Falso</v>
      </c>
    </row>
    <row r="84" spans="1:13" ht="12.75">
      <c r="A84" s="599"/>
      <c r="B84" s="599"/>
      <c r="C84" s="381"/>
      <c r="D84" s="354">
        <v>0.348</v>
      </c>
      <c r="F84" s="357"/>
      <c r="G84" s="387" t="b">
        <v>0</v>
      </c>
      <c r="H84" s="360">
        <v>964</v>
      </c>
      <c r="I84" s="363" t="e">
        <f>'Datos de partida'!$D$133/('Datos de partida'!$H$133*H84)</f>
        <v>#DIV/0!</v>
      </c>
      <c r="J84" s="357" t="str">
        <f>IF(AND($F83,G84),D84*I84,"Falso")</f>
        <v>Falso</v>
      </c>
      <c r="K84" s="357"/>
      <c r="L84" s="363" t="e">
        <f>'Datos de partida'!$D$141/('Datos de partida'!$H$141*H84)</f>
        <v>#DIV/0!</v>
      </c>
      <c r="M84" s="357" t="str">
        <f>IF(AND($K83,G84),D84*L84,"Falso")</f>
        <v>Falso</v>
      </c>
    </row>
    <row r="85" spans="1:13" ht="12.75">
      <c r="A85" s="600"/>
      <c r="B85" s="600"/>
      <c r="C85" s="382"/>
      <c r="D85" s="354">
        <v>0.168</v>
      </c>
      <c r="F85" s="357"/>
      <c r="G85" s="387" t="b">
        <v>0</v>
      </c>
      <c r="H85" s="360">
        <v>964</v>
      </c>
      <c r="I85" s="363" t="e">
        <f>'Datos de partida'!$D$133/('Datos de partida'!$H$133*H85)</f>
        <v>#DIV/0!</v>
      </c>
      <c r="J85" s="357" t="str">
        <f>IF(AND($F83,G85),D85*I85,"Falso")</f>
        <v>Falso</v>
      </c>
      <c r="K85" s="357"/>
      <c r="L85" s="363" t="e">
        <f>'Datos de partida'!$D$141/('Datos de partida'!$H$141*H85)</f>
        <v>#DIV/0!</v>
      </c>
      <c r="M85" s="357" t="str">
        <f>IF(AND($K83,G85),D85*L85,"Falso")</f>
        <v>Falso</v>
      </c>
    </row>
    <row r="86" spans="1:13" ht="12.75">
      <c r="A86" s="601" t="s">
        <v>343</v>
      </c>
      <c r="B86" s="601" t="s">
        <v>343</v>
      </c>
      <c r="C86" s="381"/>
      <c r="D86" s="354">
        <v>0.096</v>
      </c>
      <c r="F86" s="366" t="b">
        <v>0</v>
      </c>
      <c r="G86" s="387" t="b">
        <v>0</v>
      </c>
      <c r="H86" s="360">
        <v>900</v>
      </c>
      <c r="I86" s="363" t="e">
        <f>'Datos de partida'!$D$133/('Datos de partida'!$H$133*H86)</f>
        <v>#DIV/0!</v>
      </c>
      <c r="J86" s="357" t="str">
        <f>IF(AND($F86,G86),D86*I86,"Falso")</f>
        <v>Falso</v>
      </c>
      <c r="K86" s="366" t="b">
        <v>0</v>
      </c>
      <c r="L86" s="363" t="e">
        <f>'Datos de partida'!$D$141/('Datos de partida'!$H$141*H86)</f>
        <v>#DIV/0!</v>
      </c>
      <c r="M86" s="357" t="str">
        <f>IF(AND($K86,G86),D86*L86,"Falso")</f>
        <v>Falso</v>
      </c>
    </row>
    <row r="87" spans="1:13" ht="12.75">
      <c r="A87" s="599"/>
      <c r="B87" s="599"/>
      <c r="C87" s="381"/>
      <c r="D87" s="354">
        <v>0.348</v>
      </c>
      <c r="F87" s="357"/>
      <c r="G87" s="387" t="b">
        <v>0</v>
      </c>
      <c r="H87" s="360">
        <v>900</v>
      </c>
      <c r="I87" s="363" t="e">
        <f>'Datos de partida'!$D$133/('Datos de partida'!$H$133*H87)</f>
        <v>#DIV/0!</v>
      </c>
      <c r="J87" s="357" t="str">
        <f>IF(AND($F86,G87),D87*I87,"Falso")</f>
        <v>Falso</v>
      </c>
      <c r="K87" s="357"/>
      <c r="L87" s="363" t="e">
        <f>'Datos de partida'!$D$141/('Datos de partida'!$H$141*H87)</f>
        <v>#DIV/0!</v>
      </c>
      <c r="M87" s="357" t="str">
        <f>IF(AND($K86,G87),D87*L87,"Falso")</f>
        <v>Falso</v>
      </c>
    </row>
    <row r="88" spans="1:13" ht="12.75">
      <c r="A88" s="600"/>
      <c r="B88" s="600"/>
      <c r="C88" s="382"/>
      <c r="D88" s="354">
        <v>0.168</v>
      </c>
      <c r="F88" s="357"/>
      <c r="G88" s="387" t="b">
        <v>0</v>
      </c>
      <c r="H88" s="360">
        <v>900</v>
      </c>
      <c r="I88" s="363" t="e">
        <f>'Datos de partida'!$D$133/('Datos de partida'!$H$133*H88)</f>
        <v>#DIV/0!</v>
      </c>
      <c r="J88" s="357" t="str">
        <f>IF(AND($F86,G88),D88*I88,"Falso")</f>
        <v>Falso</v>
      </c>
      <c r="K88" s="357"/>
      <c r="L88" s="363" t="e">
        <f>'Datos de partida'!$D$141/('Datos de partida'!$H$141*H88)</f>
        <v>#DIV/0!</v>
      </c>
      <c r="M88" s="357" t="str">
        <f>IF(AND($K86,G88),D88*L88,"Falso")</f>
        <v>Falso</v>
      </c>
    </row>
    <row r="89" spans="1:13" ht="12.75">
      <c r="A89" s="601" t="s">
        <v>338</v>
      </c>
      <c r="B89" s="601" t="s">
        <v>338</v>
      </c>
      <c r="C89" s="379"/>
      <c r="D89" s="355">
        <v>0.051</v>
      </c>
      <c r="F89" s="366" t="b">
        <v>0</v>
      </c>
      <c r="G89" s="387" t="b">
        <v>0</v>
      </c>
      <c r="H89" s="361">
        <v>0.8</v>
      </c>
      <c r="I89" s="364" t="e">
        <f>'Datos de partida'!$D$133/('Datos de partida'!$H$133*H89)</f>
        <v>#DIV/0!</v>
      </c>
      <c r="J89" s="357" t="str">
        <f>IF(AND($F89,G89),D89*I89*10^-3,"Falso")</f>
        <v>Falso</v>
      </c>
      <c r="K89" s="366" t="b">
        <v>0</v>
      </c>
      <c r="L89" s="364" t="e">
        <f>'Datos de partida'!$D$141/('Datos de partida'!$H$141*H89)</f>
        <v>#DIV/0!</v>
      </c>
      <c r="M89" s="357" t="str">
        <f>IF(AND($K89,G89),D89*L89*10^-3,"Falso")</f>
        <v>Falso</v>
      </c>
    </row>
    <row r="90" spans="1:13" ht="12.75">
      <c r="A90" s="599"/>
      <c r="B90" s="599"/>
      <c r="C90" s="381"/>
      <c r="D90" s="355">
        <v>0.288</v>
      </c>
      <c r="F90" s="357"/>
      <c r="G90" s="387" t="b">
        <v>0</v>
      </c>
      <c r="H90" s="361">
        <v>0.8</v>
      </c>
      <c r="I90" s="364" t="e">
        <f>'Datos de partida'!$D$133/('Datos de partida'!$H$133*H90)</f>
        <v>#DIV/0!</v>
      </c>
      <c r="J90" s="357" t="str">
        <f>IF(AND($F89,G90),D90*I90*10^-3,"Falso")</f>
        <v>Falso</v>
      </c>
      <c r="K90" s="357"/>
      <c r="L90" s="364" t="e">
        <f>'Datos de partida'!$D$141/('Datos de partida'!$H$141*H90)</f>
        <v>#DIV/0!</v>
      </c>
      <c r="M90" s="357" t="str">
        <f>IF(AND($K89,G90),D90*L90*10^-3,"Falso")</f>
        <v>Falso</v>
      </c>
    </row>
    <row r="91" spans="1:13" ht="12.75">
      <c r="A91" s="600"/>
      <c r="B91" s="600"/>
      <c r="C91" s="382"/>
      <c r="D91" s="355">
        <v>0.146</v>
      </c>
      <c r="F91" s="357"/>
      <c r="G91" s="387" t="b">
        <v>0</v>
      </c>
      <c r="H91" s="361">
        <v>0.8</v>
      </c>
      <c r="I91" s="364" t="e">
        <f>'Datos de partida'!$D$133/('Datos de partida'!$H$133*H91)</f>
        <v>#DIV/0!</v>
      </c>
      <c r="J91" s="357" t="str">
        <f>IF(AND($F89,G91),D91*I91*10^-3,"Falso")</f>
        <v>Falso</v>
      </c>
      <c r="K91" s="357"/>
      <c r="L91" s="364" t="e">
        <f>'Datos de partida'!$D$141/('Datos de partida'!$H$141*H91)</f>
        <v>#DIV/0!</v>
      </c>
      <c r="M91" s="357" t="str">
        <f>IF(AND($K89,G91),D91*L91*10^-3,"Falso")</f>
        <v>Falso</v>
      </c>
    </row>
    <row r="92" spans="1:13" ht="12.75">
      <c r="A92" s="601" t="s">
        <v>339</v>
      </c>
      <c r="B92" s="601" t="s">
        <v>339</v>
      </c>
      <c r="C92" s="379"/>
      <c r="D92" s="352">
        <v>285.763</v>
      </c>
      <c r="F92" s="366" t="b">
        <v>0</v>
      </c>
      <c r="G92" s="387" t="b">
        <v>0</v>
      </c>
      <c r="H92" s="359"/>
      <c r="I92" s="362" t="e">
        <f>'Datos de partida'!$D$133/'Datos de partida'!$H$133</f>
        <v>#DIV/0!</v>
      </c>
      <c r="J92" s="357" t="str">
        <f>IF(AND($F92,G92),D92*I92*10^-6,"Falso")</f>
        <v>Falso</v>
      </c>
      <c r="K92" s="366" t="b">
        <v>0</v>
      </c>
      <c r="L92" s="365" t="e">
        <f>'Datos de partida'!$D$141/'Datos de partida'!$H$141</f>
        <v>#DIV/0!</v>
      </c>
      <c r="M92" s="357" t="str">
        <f>IF(AND($K92,G92),D92*L92*10^-6,"Falso")</f>
        <v>Falso</v>
      </c>
    </row>
    <row r="93" spans="1:13" ht="13.5" thickBot="1">
      <c r="A93" s="602"/>
      <c r="B93" s="602"/>
      <c r="C93" s="380"/>
      <c r="D93" s="356">
        <v>140.61</v>
      </c>
      <c r="F93" s="357"/>
      <c r="G93" s="387" t="b">
        <v>0</v>
      </c>
      <c r="H93" s="359"/>
      <c r="I93" s="362" t="e">
        <f>'Datos de partida'!$D$133/'Datos de partida'!$H$133</f>
        <v>#DIV/0!</v>
      </c>
      <c r="J93" s="358" t="str">
        <f>IF(AND($F92,G93),D93*I93*10^-6,"Falso")</f>
        <v>Falso</v>
      </c>
      <c r="K93" s="357"/>
      <c r="L93" s="365" t="e">
        <f>'Datos de partida'!$D$141/'Datos de partida'!$H$141</f>
        <v>#DIV/0!</v>
      </c>
      <c r="M93" s="357" t="str">
        <f>IF(AND($K92,G93),D93*L93*10^-6,"Falso")</f>
        <v>Falso</v>
      </c>
    </row>
    <row r="94" spans="6:13" ht="14.25" thickBot="1" thickTop="1">
      <c r="F94" s="367" t="s">
        <v>360</v>
      </c>
      <c r="G94" s="368">
        <f>SUM(J94,M94)</f>
        <v>0</v>
      </c>
      <c r="H94" s="367"/>
      <c r="I94" s="367"/>
      <c r="J94" s="368">
        <f>SUM(J80:J93)</f>
        <v>0</v>
      </c>
      <c r="K94" s="367"/>
      <c r="L94" s="367"/>
      <c r="M94" s="368">
        <f>SUM(M80:M93)</f>
        <v>0</v>
      </c>
    </row>
    <row r="95" spans="1:4" ht="16.5" thickBot="1" thickTop="1">
      <c r="A95" s="375" t="s">
        <v>359</v>
      </c>
      <c r="B95" s="376">
        <f>_xlfn.IFERROR(G94,"ERROR: Introduzca todos los DATOS DE PARTIDA")</f>
        <v>0</v>
      </c>
      <c r="C95" s="373"/>
      <c r="D95" s="374"/>
    </row>
    <row r="96" ht="13.5" thickTop="1"/>
    <row r="97" ht="19.5" thickBot="1">
      <c r="A97" s="372" t="s">
        <v>59</v>
      </c>
    </row>
    <row r="98" spans="1:13" ht="14.25" thickBot="1" thickTop="1">
      <c r="A98" s="345" t="s">
        <v>344</v>
      </c>
      <c r="B98" s="345" t="s">
        <v>345</v>
      </c>
      <c r="C98" s="345" t="s">
        <v>371</v>
      </c>
      <c r="D98" s="346" t="s">
        <v>336</v>
      </c>
      <c r="F98" s="357" t="s">
        <v>344</v>
      </c>
      <c r="G98" s="357" t="s">
        <v>346</v>
      </c>
      <c r="H98" s="357" t="s">
        <v>341</v>
      </c>
      <c r="I98" s="357" t="s">
        <v>356</v>
      </c>
      <c r="J98" s="357" t="s">
        <v>340</v>
      </c>
      <c r="K98" s="357" t="s">
        <v>345</v>
      </c>
      <c r="L98" s="357" t="s">
        <v>355</v>
      </c>
      <c r="M98" s="357" t="s">
        <v>347</v>
      </c>
    </row>
    <row r="99" spans="1:13" ht="12.75">
      <c r="A99" s="598" t="s">
        <v>335</v>
      </c>
      <c r="B99" s="598" t="s">
        <v>335</v>
      </c>
      <c r="C99" s="381"/>
      <c r="D99" s="351">
        <v>0.256</v>
      </c>
      <c r="F99" s="366" t="b">
        <v>0</v>
      </c>
      <c r="G99" s="387" t="b">
        <v>0</v>
      </c>
      <c r="H99" s="359"/>
      <c r="I99" s="362" t="e">
        <f>'Datos de partida'!$D$159/'Datos de partida'!$H$159</f>
        <v>#DIV/0!</v>
      </c>
      <c r="J99" s="357" t="str">
        <f>IF(AND($F99,G99),D99*I99*10^-6,"Falso")</f>
        <v>Falso</v>
      </c>
      <c r="K99" s="366" t="b">
        <v>0</v>
      </c>
      <c r="L99" s="365" t="e">
        <f>'Datos de partida'!$D$167/'Datos de partida'!$H$167</f>
        <v>#DIV/0!</v>
      </c>
      <c r="M99" s="357" t="str">
        <f>IF(AND($K99,G99),D99*L99*10^-6,"Falso")</f>
        <v>Falso</v>
      </c>
    </row>
    <row r="100" spans="1:13" ht="12.75">
      <c r="A100" s="599"/>
      <c r="B100" s="599"/>
      <c r="C100" s="381"/>
      <c r="D100" s="352">
        <v>285.763</v>
      </c>
      <c r="F100" s="357"/>
      <c r="G100" s="387" t="b">
        <v>0</v>
      </c>
      <c r="H100" s="359"/>
      <c r="I100" s="362" t="e">
        <f>'Datos de partida'!$D$159/'Datos de partida'!$H$159</f>
        <v>#DIV/0!</v>
      </c>
      <c r="J100" s="357" t="str">
        <f>IF(AND($F99,G100),D100*I100*10^-6,"Falso")</f>
        <v>Falso</v>
      </c>
      <c r="K100" s="357"/>
      <c r="L100" s="365" t="e">
        <f>'Datos de partida'!$D$167/'Datos de partida'!$H$167</f>
        <v>#DIV/0!</v>
      </c>
      <c r="M100" s="357" t="str">
        <f>IF(AND($K99,G100),D100*L100*10^-6,"Falso")</f>
        <v>Falso</v>
      </c>
    </row>
    <row r="101" spans="1:13" ht="12.75">
      <c r="A101" s="600"/>
      <c r="B101" s="600"/>
      <c r="C101" s="382"/>
      <c r="D101" s="353">
        <v>140.61</v>
      </c>
      <c r="F101" s="357"/>
      <c r="G101" s="387" t="b">
        <v>0</v>
      </c>
      <c r="H101" s="359"/>
      <c r="I101" s="362" t="e">
        <f>'Datos de partida'!$D$159/'Datos de partida'!$H$159</f>
        <v>#DIV/0!</v>
      </c>
      <c r="J101" s="357" t="str">
        <f>IF(AND($F99,G101),D101*I101*10^-6,"Falso")</f>
        <v>Falso</v>
      </c>
      <c r="K101" s="357"/>
      <c r="L101" s="365" t="e">
        <f>'Datos de partida'!$D$167/'Datos de partida'!$H$167</f>
        <v>#DIV/0!</v>
      </c>
      <c r="M101" s="357" t="str">
        <f>IF(AND($K99,G101),D101*L101*10^-6,"Falso")</f>
        <v>Falso</v>
      </c>
    </row>
    <row r="102" spans="1:13" ht="12.75">
      <c r="A102" s="601" t="s">
        <v>342</v>
      </c>
      <c r="B102" s="601" t="s">
        <v>342</v>
      </c>
      <c r="C102" s="381"/>
      <c r="D102" s="354">
        <v>0.096</v>
      </c>
      <c r="F102" s="366" t="b">
        <v>0</v>
      </c>
      <c r="G102" s="387" t="b">
        <v>0</v>
      </c>
      <c r="H102" s="360">
        <v>964</v>
      </c>
      <c r="I102" s="363" t="e">
        <f>'Datos de partida'!$D$159/('Datos de partida'!$H$159*H102)</f>
        <v>#DIV/0!</v>
      </c>
      <c r="J102" s="357" t="str">
        <f>IF(AND($F102,G102),D102*I102,"Falso")</f>
        <v>Falso</v>
      </c>
      <c r="K102" s="366" t="b">
        <v>0</v>
      </c>
      <c r="L102" s="363" t="e">
        <f>'Datos de partida'!$D$167/('Datos de partida'!$H$167*H102)</f>
        <v>#DIV/0!</v>
      </c>
      <c r="M102" s="357" t="str">
        <f>IF(AND($K102,G102),D102*L102,"Falso")</f>
        <v>Falso</v>
      </c>
    </row>
    <row r="103" spans="1:13" ht="12.75">
      <c r="A103" s="599"/>
      <c r="B103" s="599"/>
      <c r="C103" s="381"/>
      <c r="D103" s="354">
        <v>0.348</v>
      </c>
      <c r="F103" s="357"/>
      <c r="G103" s="387" t="b">
        <v>0</v>
      </c>
      <c r="H103" s="360">
        <v>964</v>
      </c>
      <c r="I103" s="363" t="e">
        <f>'Datos de partida'!$D$159/('Datos de partida'!$H$159*H103)</f>
        <v>#DIV/0!</v>
      </c>
      <c r="J103" s="357" t="str">
        <f>IF(AND($F102,G103),D103*I103,"Falso")</f>
        <v>Falso</v>
      </c>
      <c r="K103" s="357"/>
      <c r="L103" s="363" t="e">
        <f>'Datos de partida'!$D$167/('Datos de partida'!$H$167*H103)</f>
        <v>#DIV/0!</v>
      </c>
      <c r="M103" s="357" t="str">
        <f>IF(AND($K102,G103),D103*L103,"Falso")</f>
        <v>Falso</v>
      </c>
    </row>
    <row r="104" spans="1:13" ht="12.75">
      <c r="A104" s="600"/>
      <c r="B104" s="600"/>
      <c r="C104" s="382"/>
      <c r="D104" s="354">
        <v>0.168</v>
      </c>
      <c r="F104" s="357"/>
      <c r="G104" s="387" t="b">
        <v>0</v>
      </c>
      <c r="H104" s="360">
        <v>964</v>
      </c>
      <c r="I104" s="363" t="e">
        <f>'Datos de partida'!$D$159/('Datos de partida'!$H$159*H104)</f>
        <v>#DIV/0!</v>
      </c>
      <c r="J104" s="357" t="str">
        <f>IF(AND($F102,G104),D104*I104,"Falso")</f>
        <v>Falso</v>
      </c>
      <c r="K104" s="357"/>
      <c r="L104" s="363" t="e">
        <f>'Datos de partida'!$D$167/('Datos de partida'!$H$167*H104)</f>
        <v>#DIV/0!</v>
      </c>
      <c r="M104" s="357" t="str">
        <f>IF(AND($K102,G104),D104*L104,"Falso")</f>
        <v>Falso</v>
      </c>
    </row>
    <row r="105" spans="1:13" ht="12.75">
      <c r="A105" s="601" t="s">
        <v>343</v>
      </c>
      <c r="B105" s="601" t="s">
        <v>343</v>
      </c>
      <c r="C105" s="381"/>
      <c r="D105" s="354">
        <v>0.096</v>
      </c>
      <c r="F105" s="366" t="b">
        <v>0</v>
      </c>
      <c r="G105" s="387" t="b">
        <v>0</v>
      </c>
      <c r="H105" s="360">
        <v>900</v>
      </c>
      <c r="I105" s="363" t="e">
        <f>'Datos de partida'!$D$159/('Datos de partida'!$H$159*H105)</f>
        <v>#DIV/0!</v>
      </c>
      <c r="J105" s="357" t="str">
        <f>IF(AND($F105,G105),D105*I105,"Falso")</f>
        <v>Falso</v>
      </c>
      <c r="K105" s="366" t="b">
        <v>0</v>
      </c>
      <c r="L105" s="363" t="e">
        <f>'Datos de partida'!$D$167/('Datos de partida'!$H$167*H105)</f>
        <v>#DIV/0!</v>
      </c>
      <c r="M105" s="357" t="str">
        <f>IF(AND($K105,G105),D105*L105,"Falso")</f>
        <v>Falso</v>
      </c>
    </row>
    <row r="106" spans="1:13" ht="12.75">
      <c r="A106" s="599"/>
      <c r="B106" s="599"/>
      <c r="C106" s="381"/>
      <c r="D106" s="354">
        <v>0.348</v>
      </c>
      <c r="F106" s="357"/>
      <c r="G106" s="387" t="b">
        <v>0</v>
      </c>
      <c r="H106" s="360">
        <v>900</v>
      </c>
      <c r="I106" s="363" t="e">
        <f>'Datos de partida'!$D$159/('Datos de partida'!$H$159*H106)</f>
        <v>#DIV/0!</v>
      </c>
      <c r="J106" s="357" t="str">
        <f>IF(AND($F105,G106),D106*I106,"Falso")</f>
        <v>Falso</v>
      </c>
      <c r="K106" s="357"/>
      <c r="L106" s="363" t="e">
        <f>'Datos de partida'!$D$167/('Datos de partida'!$H$167*H106)</f>
        <v>#DIV/0!</v>
      </c>
      <c r="M106" s="357" t="str">
        <f>IF(AND($K105,G106),D106*L106,"Falso")</f>
        <v>Falso</v>
      </c>
    </row>
    <row r="107" spans="1:13" ht="12.75">
      <c r="A107" s="600"/>
      <c r="B107" s="600"/>
      <c r="C107" s="382"/>
      <c r="D107" s="354">
        <v>0.168</v>
      </c>
      <c r="F107" s="357"/>
      <c r="G107" s="387" t="b">
        <v>0</v>
      </c>
      <c r="H107" s="360">
        <v>900</v>
      </c>
      <c r="I107" s="363" t="e">
        <f>'Datos de partida'!$D$159/('Datos de partida'!$H$159*H107)</f>
        <v>#DIV/0!</v>
      </c>
      <c r="J107" s="357" t="str">
        <f>IF(AND($F105,G107),D107*I107,"Falso")</f>
        <v>Falso</v>
      </c>
      <c r="K107" s="357"/>
      <c r="L107" s="363" t="e">
        <f>'Datos de partida'!$D$167/('Datos de partida'!$H$167*H107)</f>
        <v>#DIV/0!</v>
      </c>
      <c r="M107" s="357" t="str">
        <f>IF(AND($K105,G107),D107*L107,"Falso")</f>
        <v>Falso</v>
      </c>
    </row>
    <row r="108" spans="1:13" ht="12.75">
      <c r="A108" s="601" t="s">
        <v>338</v>
      </c>
      <c r="B108" s="601" t="s">
        <v>338</v>
      </c>
      <c r="C108" s="379"/>
      <c r="D108" s="355">
        <v>0.051</v>
      </c>
      <c r="F108" s="366" t="b">
        <v>0</v>
      </c>
      <c r="G108" s="387" t="b">
        <v>0</v>
      </c>
      <c r="H108" s="361">
        <v>0.8</v>
      </c>
      <c r="I108" s="364" t="e">
        <f>'Datos de partida'!$D$159/('Datos de partida'!$H$159*H108)</f>
        <v>#DIV/0!</v>
      </c>
      <c r="J108" s="357" t="str">
        <f>IF(AND($F108,G108),D108*I108*10^-3,"Falso")</f>
        <v>Falso</v>
      </c>
      <c r="K108" s="366" t="b">
        <v>0</v>
      </c>
      <c r="L108" s="364" t="e">
        <f>'Datos de partida'!$D$167/('Datos de partida'!$H$167*H108)</f>
        <v>#DIV/0!</v>
      </c>
      <c r="M108" s="357" t="str">
        <f>IF(AND($K108,G108),D108*L108*10^-3,"Falso")</f>
        <v>Falso</v>
      </c>
    </row>
    <row r="109" spans="1:13" ht="12.75">
      <c r="A109" s="599"/>
      <c r="B109" s="599"/>
      <c r="C109" s="381"/>
      <c r="D109" s="355">
        <v>0.288</v>
      </c>
      <c r="F109" s="357"/>
      <c r="G109" s="387" t="b">
        <v>0</v>
      </c>
      <c r="H109" s="361">
        <v>0.8</v>
      </c>
      <c r="I109" s="364" t="e">
        <f>'Datos de partida'!$D$159/('Datos de partida'!$H$159*H109)</f>
        <v>#DIV/0!</v>
      </c>
      <c r="J109" s="357" t="str">
        <f>IF(AND($F108,G109),D109*I109*10^-3,"Falso")</f>
        <v>Falso</v>
      </c>
      <c r="K109" s="357"/>
      <c r="L109" s="364" t="e">
        <f>'Datos de partida'!$D$167/('Datos de partida'!$H$167*H109)</f>
        <v>#DIV/0!</v>
      </c>
      <c r="M109" s="357" t="str">
        <f>IF(AND($K108,G109),D109*L109*10^-3,"Falso")</f>
        <v>Falso</v>
      </c>
    </row>
    <row r="110" spans="1:13" ht="12.75">
      <c r="A110" s="600"/>
      <c r="B110" s="600"/>
      <c r="C110" s="382"/>
      <c r="D110" s="355">
        <v>0.146</v>
      </c>
      <c r="F110" s="357"/>
      <c r="G110" s="387" t="b">
        <v>0</v>
      </c>
      <c r="H110" s="361">
        <v>0.8</v>
      </c>
      <c r="I110" s="364" t="e">
        <f>'Datos de partida'!$D$159/('Datos de partida'!$H$159*H110)</f>
        <v>#DIV/0!</v>
      </c>
      <c r="J110" s="357" t="str">
        <f>IF(AND($F108,G110),D110*I110*10^-3,"Falso")</f>
        <v>Falso</v>
      </c>
      <c r="K110" s="357"/>
      <c r="L110" s="364" t="e">
        <f>'Datos de partida'!$D$167/('Datos de partida'!$H$167*H110)</f>
        <v>#DIV/0!</v>
      </c>
      <c r="M110" s="357" t="str">
        <f>IF(AND($K108,G110),D110*L110*10^-3,"Falso")</f>
        <v>Falso</v>
      </c>
    </row>
    <row r="111" spans="1:13" ht="12.75">
      <c r="A111" s="601" t="s">
        <v>339</v>
      </c>
      <c r="B111" s="601" t="s">
        <v>339</v>
      </c>
      <c r="C111" s="379"/>
      <c r="D111" s="352">
        <v>285.763</v>
      </c>
      <c r="F111" s="366" t="b">
        <v>0</v>
      </c>
      <c r="G111" s="387" t="b">
        <v>0</v>
      </c>
      <c r="H111" s="359"/>
      <c r="I111" s="362" t="e">
        <f>'Datos de partida'!$D$159/'Datos de partida'!$H$159</f>
        <v>#DIV/0!</v>
      </c>
      <c r="J111" s="357" t="str">
        <f>IF(AND($F111,G111),D111*I111*10^-6,"Falso")</f>
        <v>Falso</v>
      </c>
      <c r="K111" s="366" t="b">
        <v>0</v>
      </c>
      <c r="L111" s="365" t="e">
        <f>'Datos de partida'!$D$167/'Datos de partida'!$H$167</f>
        <v>#DIV/0!</v>
      </c>
      <c r="M111" s="357" t="str">
        <f>IF(AND($K111,G111),D111*L111*10^-6,"Falso")</f>
        <v>Falso</v>
      </c>
    </row>
    <row r="112" spans="1:13" ht="13.5" thickBot="1">
      <c r="A112" s="602"/>
      <c r="B112" s="602"/>
      <c r="C112" s="380"/>
      <c r="D112" s="356">
        <v>140.61</v>
      </c>
      <c r="F112" s="357"/>
      <c r="G112" s="387" t="b">
        <v>0</v>
      </c>
      <c r="H112" s="359"/>
      <c r="I112" s="362" t="e">
        <f>'Datos de partida'!$D$159/'Datos de partida'!$H$159</f>
        <v>#DIV/0!</v>
      </c>
      <c r="J112" s="358" t="str">
        <f>IF(AND($F111,G112),D112*I112*10^-6,"Falso")</f>
        <v>Falso</v>
      </c>
      <c r="K112" s="357"/>
      <c r="L112" s="365" t="e">
        <f>'Datos de partida'!$D$167/'Datos de partida'!$H$167</f>
        <v>#DIV/0!</v>
      </c>
      <c r="M112" s="357" t="str">
        <f>IF(AND($K111,G112),D112*L112*10^-6,"Falso")</f>
        <v>Falso</v>
      </c>
    </row>
    <row r="113" spans="6:13" ht="14.25" thickBot="1" thickTop="1">
      <c r="F113" s="367" t="s">
        <v>362</v>
      </c>
      <c r="G113" s="368">
        <f>SUM(J113,M113)</f>
        <v>0</v>
      </c>
      <c r="H113" s="367"/>
      <c r="I113" s="367"/>
      <c r="J113" s="368">
        <f>SUM(J99:J112)</f>
        <v>0</v>
      </c>
      <c r="K113" s="367"/>
      <c r="L113" s="367"/>
      <c r="M113" s="368">
        <f>SUM(M99:M112)</f>
        <v>0</v>
      </c>
    </row>
    <row r="114" spans="1:4" ht="16.5" thickBot="1" thickTop="1">
      <c r="A114" s="375" t="s">
        <v>361</v>
      </c>
      <c r="B114" s="376">
        <f>_xlfn.IFERROR(G113,"ERROR: Introduzca todos los DATOS DE PARTIDA")</f>
        <v>0</v>
      </c>
      <c r="C114" s="373"/>
      <c r="D114" s="374"/>
    </row>
    <row r="115" ht="13.5" thickTop="1"/>
    <row r="116" ht="19.5" thickBot="1">
      <c r="A116" s="372" t="s">
        <v>60</v>
      </c>
    </row>
    <row r="117" spans="1:13" ht="14.25" thickBot="1" thickTop="1">
      <c r="A117" s="345" t="s">
        <v>344</v>
      </c>
      <c r="B117" s="345" t="s">
        <v>345</v>
      </c>
      <c r="C117" s="345" t="s">
        <v>371</v>
      </c>
      <c r="D117" s="346" t="s">
        <v>336</v>
      </c>
      <c r="F117" s="357" t="s">
        <v>344</v>
      </c>
      <c r="G117" s="357" t="s">
        <v>346</v>
      </c>
      <c r="H117" s="357" t="s">
        <v>341</v>
      </c>
      <c r="I117" s="357" t="s">
        <v>356</v>
      </c>
      <c r="J117" s="357" t="s">
        <v>340</v>
      </c>
      <c r="K117" s="357" t="s">
        <v>345</v>
      </c>
      <c r="L117" s="357" t="s">
        <v>355</v>
      </c>
      <c r="M117" s="357" t="s">
        <v>347</v>
      </c>
    </row>
    <row r="118" spans="1:13" ht="12.75">
      <c r="A118" s="598" t="s">
        <v>335</v>
      </c>
      <c r="B118" s="598" t="s">
        <v>335</v>
      </c>
      <c r="C118" s="381"/>
      <c r="D118" s="351">
        <v>0.256</v>
      </c>
      <c r="F118" s="366" t="b">
        <v>0</v>
      </c>
      <c r="G118" s="387" t="b">
        <v>0</v>
      </c>
      <c r="H118" s="359"/>
      <c r="I118" s="362" t="e">
        <f>'Datos de partida'!$D$185/'Datos de partida'!$H$185</f>
        <v>#DIV/0!</v>
      </c>
      <c r="J118" s="357" t="str">
        <f>IF(AND($F118,G118),D118*I118*10^-6,"Falso")</f>
        <v>Falso</v>
      </c>
      <c r="K118" s="366" t="b">
        <v>0</v>
      </c>
      <c r="L118" s="365" t="e">
        <f>'Datos de partida'!$D$193/'Datos de partida'!$H$193</f>
        <v>#DIV/0!</v>
      </c>
      <c r="M118" s="357" t="str">
        <f>IF(AND($K118,G118),D118*L118*10^-6,"Falso")</f>
        <v>Falso</v>
      </c>
    </row>
    <row r="119" spans="1:13" ht="12.75">
      <c r="A119" s="599"/>
      <c r="B119" s="599"/>
      <c r="C119" s="381"/>
      <c r="D119" s="352">
        <v>285.763</v>
      </c>
      <c r="F119" s="357"/>
      <c r="G119" s="387" t="b">
        <v>0</v>
      </c>
      <c r="H119" s="359"/>
      <c r="I119" s="362" t="e">
        <f>'Datos de partida'!$D$185/'Datos de partida'!$H$185</f>
        <v>#DIV/0!</v>
      </c>
      <c r="J119" s="357" t="str">
        <f>IF(AND($F118,G119),D119*I119*10^-6,"Falso")</f>
        <v>Falso</v>
      </c>
      <c r="K119" s="357"/>
      <c r="L119" s="365" t="e">
        <f>'Datos de partida'!$D$193/'Datos de partida'!$H$193</f>
        <v>#DIV/0!</v>
      </c>
      <c r="M119" s="357" t="str">
        <f>IF(AND($K118,G119),D119*L119*10^-6,"Falso")</f>
        <v>Falso</v>
      </c>
    </row>
    <row r="120" spans="1:13" ht="12.75">
      <c r="A120" s="600"/>
      <c r="B120" s="600"/>
      <c r="C120" s="382"/>
      <c r="D120" s="353">
        <v>140.61</v>
      </c>
      <c r="F120" s="357"/>
      <c r="G120" s="387" t="b">
        <v>0</v>
      </c>
      <c r="H120" s="359"/>
      <c r="I120" s="362" t="e">
        <f>'Datos de partida'!$D$185/'Datos de partida'!$H$185</f>
        <v>#DIV/0!</v>
      </c>
      <c r="J120" s="357" t="str">
        <f>IF(AND($F118,G120),D120*I120*10^-6,"Falso")</f>
        <v>Falso</v>
      </c>
      <c r="K120" s="357"/>
      <c r="L120" s="365" t="e">
        <f>'Datos de partida'!$D$193/'Datos de partida'!$H$193</f>
        <v>#DIV/0!</v>
      </c>
      <c r="M120" s="357" t="str">
        <f>IF(AND($K118,G120),D120*L120*10^-6,"Falso")</f>
        <v>Falso</v>
      </c>
    </row>
    <row r="121" spans="1:13" ht="12.75">
      <c r="A121" s="601" t="s">
        <v>342</v>
      </c>
      <c r="B121" s="601" t="s">
        <v>342</v>
      </c>
      <c r="C121" s="381"/>
      <c r="D121" s="354">
        <v>0.096</v>
      </c>
      <c r="F121" s="366" t="b">
        <v>0</v>
      </c>
      <c r="G121" s="387" t="b">
        <v>0</v>
      </c>
      <c r="H121" s="360">
        <v>964</v>
      </c>
      <c r="I121" s="363" t="e">
        <f>'Datos de partida'!$D$185/('Datos de partida'!$H$185*H121)</f>
        <v>#DIV/0!</v>
      </c>
      <c r="J121" s="357" t="str">
        <f>IF(AND($F121,G121),D121*I121,"Falso")</f>
        <v>Falso</v>
      </c>
      <c r="K121" s="366" t="b">
        <v>0</v>
      </c>
      <c r="L121" s="363" t="e">
        <f>'Datos de partida'!$D$193/('Datos de partida'!$H$193*H121)</f>
        <v>#DIV/0!</v>
      </c>
      <c r="M121" s="357" t="str">
        <f>IF(AND($K121,G121),D121*L121,"Falso")</f>
        <v>Falso</v>
      </c>
    </row>
    <row r="122" spans="1:13" ht="12.75">
      <c r="A122" s="599"/>
      <c r="B122" s="599"/>
      <c r="C122" s="381"/>
      <c r="D122" s="354">
        <v>0.348</v>
      </c>
      <c r="F122" s="357"/>
      <c r="G122" s="387" t="b">
        <v>0</v>
      </c>
      <c r="H122" s="360">
        <v>964</v>
      </c>
      <c r="I122" s="363" t="e">
        <f>'Datos de partida'!$D$185/('Datos de partida'!$H$185*H122)</f>
        <v>#DIV/0!</v>
      </c>
      <c r="J122" s="357" t="str">
        <f>IF(AND($F121,G122),D122*I122,"Falso")</f>
        <v>Falso</v>
      </c>
      <c r="K122" s="357"/>
      <c r="L122" s="363" t="e">
        <f>'Datos de partida'!$D$193/('Datos de partida'!$H$193*H122)</f>
        <v>#DIV/0!</v>
      </c>
      <c r="M122" s="357" t="str">
        <f>IF(AND($K121,G122),D122*L122,"Falso")</f>
        <v>Falso</v>
      </c>
    </row>
    <row r="123" spans="1:13" ht="12.75">
      <c r="A123" s="600"/>
      <c r="B123" s="600"/>
      <c r="C123" s="382"/>
      <c r="D123" s="354">
        <v>0.168</v>
      </c>
      <c r="F123" s="357"/>
      <c r="G123" s="387" t="b">
        <v>0</v>
      </c>
      <c r="H123" s="360">
        <v>964</v>
      </c>
      <c r="I123" s="363" t="e">
        <f>'Datos de partida'!$D$185/('Datos de partida'!$H$185*H123)</f>
        <v>#DIV/0!</v>
      </c>
      <c r="J123" s="357" t="str">
        <f>IF(AND($F121,G123),D123*I123,"Falso")</f>
        <v>Falso</v>
      </c>
      <c r="K123" s="357"/>
      <c r="L123" s="363" t="e">
        <f>'Datos de partida'!$D$193/('Datos de partida'!$H$193*H123)</f>
        <v>#DIV/0!</v>
      </c>
      <c r="M123" s="357" t="str">
        <f>IF(AND($K121,G123),D123*L123,"Falso")</f>
        <v>Falso</v>
      </c>
    </row>
    <row r="124" spans="1:13" ht="12.75">
      <c r="A124" s="601" t="s">
        <v>343</v>
      </c>
      <c r="B124" s="601" t="s">
        <v>343</v>
      </c>
      <c r="C124" s="381"/>
      <c r="D124" s="354">
        <v>0.096</v>
      </c>
      <c r="F124" s="366" t="b">
        <v>0</v>
      </c>
      <c r="G124" s="387" t="b">
        <v>0</v>
      </c>
      <c r="H124" s="360">
        <v>900</v>
      </c>
      <c r="I124" s="363" t="e">
        <f>'Datos de partida'!$D$185/('Datos de partida'!$H$185*H124)</f>
        <v>#DIV/0!</v>
      </c>
      <c r="J124" s="357" t="str">
        <f>IF(AND($F124,G124),D124*I124,"Falso")</f>
        <v>Falso</v>
      </c>
      <c r="K124" s="366" t="b">
        <v>0</v>
      </c>
      <c r="L124" s="363" t="e">
        <f>'Datos de partida'!$D$193/('Datos de partida'!$H$193*H124)</f>
        <v>#DIV/0!</v>
      </c>
      <c r="M124" s="357" t="str">
        <f>IF(AND($K124,G124),D124*L124,"Falso")</f>
        <v>Falso</v>
      </c>
    </row>
    <row r="125" spans="1:13" ht="12.75">
      <c r="A125" s="599"/>
      <c r="B125" s="599"/>
      <c r="C125" s="381"/>
      <c r="D125" s="354">
        <v>0.348</v>
      </c>
      <c r="F125" s="357"/>
      <c r="G125" s="387" t="b">
        <v>0</v>
      </c>
      <c r="H125" s="360">
        <v>900</v>
      </c>
      <c r="I125" s="363" t="e">
        <f>'Datos de partida'!$D$185/('Datos de partida'!$H$185*H125)</f>
        <v>#DIV/0!</v>
      </c>
      <c r="J125" s="357" t="str">
        <f>IF(AND($F124,G125),D125*I125,"Falso")</f>
        <v>Falso</v>
      </c>
      <c r="K125" s="357"/>
      <c r="L125" s="363" t="e">
        <f>'Datos de partida'!$D$193/('Datos de partida'!$H$193*H125)</f>
        <v>#DIV/0!</v>
      </c>
      <c r="M125" s="357" t="str">
        <f>IF(AND($K124,G125),D125*L125,"Falso")</f>
        <v>Falso</v>
      </c>
    </row>
    <row r="126" spans="1:13" ht="12.75">
      <c r="A126" s="600"/>
      <c r="B126" s="600"/>
      <c r="C126" s="382"/>
      <c r="D126" s="354">
        <v>0.168</v>
      </c>
      <c r="F126" s="357"/>
      <c r="G126" s="387" t="b">
        <v>0</v>
      </c>
      <c r="H126" s="360">
        <v>900</v>
      </c>
      <c r="I126" s="363" t="e">
        <f>'Datos de partida'!$D$185/('Datos de partida'!$H$185*H126)</f>
        <v>#DIV/0!</v>
      </c>
      <c r="J126" s="357" t="str">
        <f>IF(AND($F124,G126),D126*I126,"Falso")</f>
        <v>Falso</v>
      </c>
      <c r="K126" s="357"/>
      <c r="L126" s="363" t="e">
        <f>'Datos de partida'!$D$193/('Datos de partida'!$H$193*H126)</f>
        <v>#DIV/0!</v>
      </c>
      <c r="M126" s="357" t="str">
        <f>IF(AND($K124,G126),D126*L126,"Falso")</f>
        <v>Falso</v>
      </c>
    </row>
    <row r="127" spans="1:13" ht="12.75">
      <c r="A127" s="601" t="s">
        <v>338</v>
      </c>
      <c r="B127" s="601" t="s">
        <v>338</v>
      </c>
      <c r="C127" s="379"/>
      <c r="D127" s="355">
        <v>0.051</v>
      </c>
      <c r="F127" s="366" t="b">
        <v>0</v>
      </c>
      <c r="G127" s="387" t="b">
        <v>0</v>
      </c>
      <c r="H127" s="361">
        <v>0.8</v>
      </c>
      <c r="I127" s="364" t="e">
        <f>'Datos de partida'!$D$185/('Datos de partida'!$H$185*H127)</f>
        <v>#DIV/0!</v>
      </c>
      <c r="J127" s="357" t="str">
        <f>IF(AND($F127,G127),D127*I127*10^-3,"Falso")</f>
        <v>Falso</v>
      </c>
      <c r="K127" s="366" t="b">
        <v>0</v>
      </c>
      <c r="L127" s="364" t="e">
        <f>'Datos de partida'!$D$193/('Datos de partida'!$H$193*H127)</f>
        <v>#DIV/0!</v>
      </c>
      <c r="M127" s="357" t="str">
        <f>IF(AND($K127,G127),D127*L127*10^-3,"Falso")</f>
        <v>Falso</v>
      </c>
    </row>
    <row r="128" spans="1:13" ht="12.75">
      <c r="A128" s="599"/>
      <c r="B128" s="599"/>
      <c r="C128" s="381"/>
      <c r="D128" s="355">
        <v>0.288</v>
      </c>
      <c r="F128" s="357"/>
      <c r="G128" s="387" t="b">
        <v>0</v>
      </c>
      <c r="H128" s="361">
        <v>0.8</v>
      </c>
      <c r="I128" s="364" t="e">
        <f>'Datos de partida'!$D$185/('Datos de partida'!$H$185*H128)</f>
        <v>#DIV/0!</v>
      </c>
      <c r="J128" s="357" t="str">
        <f>IF(AND($F127,G128),D128*I128*10^-3,"Falso")</f>
        <v>Falso</v>
      </c>
      <c r="K128" s="357"/>
      <c r="L128" s="364" t="e">
        <f>'Datos de partida'!$D$193/('Datos de partida'!$H$193*H128)</f>
        <v>#DIV/0!</v>
      </c>
      <c r="M128" s="357" t="str">
        <f>IF(AND($K127,G128),D128*L128*10^-3,"Falso")</f>
        <v>Falso</v>
      </c>
    </row>
    <row r="129" spans="1:13" ht="12.75">
      <c r="A129" s="600"/>
      <c r="B129" s="600"/>
      <c r="C129" s="382"/>
      <c r="D129" s="355">
        <v>0.146</v>
      </c>
      <c r="F129" s="357"/>
      <c r="G129" s="387" t="b">
        <v>0</v>
      </c>
      <c r="H129" s="361">
        <v>0.8</v>
      </c>
      <c r="I129" s="364" t="e">
        <f>'Datos de partida'!$D$185/('Datos de partida'!$H$185*H129)</f>
        <v>#DIV/0!</v>
      </c>
      <c r="J129" s="357" t="str">
        <f>IF(AND($F127,G129),D129*I129*10^-3,"Falso")</f>
        <v>Falso</v>
      </c>
      <c r="K129" s="357"/>
      <c r="L129" s="364" t="e">
        <f>'Datos de partida'!$D$193/('Datos de partida'!$H$193*H129)</f>
        <v>#DIV/0!</v>
      </c>
      <c r="M129" s="357" t="str">
        <f>IF(AND($K127,G129),D129*L129*10^-3,"Falso")</f>
        <v>Falso</v>
      </c>
    </row>
    <row r="130" spans="1:13" ht="12.75">
      <c r="A130" s="601" t="s">
        <v>339</v>
      </c>
      <c r="B130" s="601" t="s">
        <v>339</v>
      </c>
      <c r="C130" s="379"/>
      <c r="D130" s="352">
        <v>285.763</v>
      </c>
      <c r="F130" s="366" t="b">
        <v>0</v>
      </c>
      <c r="G130" s="387" t="b">
        <v>0</v>
      </c>
      <c r="H130" s="359"/>
      <c r="I130" s="362" t="e">
        <f>'Datos de partida'!$D$185/'Datos de partida'!$H$185</f>
        <v>#DIV/0!</v>
      </c>
      <c r="J130" s="357" t="str">
        <f>IF(AND($F130,G130),D130*I130*10^-6,"Falso")</f>
        <v>Falso</v>
      </c>
      <c r="K130" s="366" t="b">
        <v>0</v>
      </c>
      <c r="L130" s="365" t="e">
        <f>'Datos de partida'!$D$193/'Datos de partida'!$H$193</f>
        <v>#DIV/0!</v>
      </c>
      <c r="M130" s="357" t="str">
        <f>IF(AND($K130,G130),D130*L130*10^-6,"Falso")</f>
        <v>Falso</v>
      </c>
    </row>
    <row r="131" spans="1:13" ht="13.5" thickBot="1">
      <c r="A131" s="602"/>
      <c r="B131" s="602"/>
      <c r="C131" s="380"/>
      <c r="D131" s="356">
        <v>140.61</v>
      </c>
      <c r="F131" s="357"/>
      <c r="G131" s="387" t="b">
        <v>0</v>
      </c>
      <c r="H131" s="359"/>
      <c r="I131" s="362" t="e">
        <f>'Datos de partida'!$D$185/'Datos de partida'!$H$185</f>
        <v>#DIV/0!</v>
      </c>
      <c r="J131" s="358" t="str">
        <f>IF(AND($F130,G131),D131*I131*10^-6,"Falso")</f>
        <v>Falso</v>
      </c>
      <c r="K131" s="357"/>
      <c r="L131" s="365" t="e">
        <f>'Datos de partida'!$D$193/'Datos de partida'!$H$193</f>
        <v>#DIV/0!</v>
      </c>
      <c r="M131" s="357" t="str">
        <f>IF(AND($K130,G131),D131*L131*10^-6,"Falso")</f>
        <v>Falso</v>
      </c>
    </row>
    <row r="132" spans="6:13" ht="14.25" thickBot="1" thickTop="1">
      <c r="F132" s="367" t="s">
        <v>364</v>
      </c>
      <c r="G132" s="368">
        <f>SUM(J132,M132)</f>
        <v>0</v>
      </c>
      <c r="H132" s="367"/>
      <c r="I132" s="367"/>
      <c r="J132" s="368">
        <f>SUM(J118:J131)</f>
        <v>0</v>
      </c>
      <c r="K132" s="367"/>
      <c r="L132" s="367"/>
      <c r="M132" s="368">
        <f>SUM(M118:M131)</f>
        <v>0</v>
      </c>
    </row>
    <row r="133" spans="1:4" ht="16.5" thickBot="1" thickTop="1">
      <c r="A133" s="375" t="s">
        <v>363</v>
      </c>
      <c r="B133" s="376">
        <f>_xlfn.IFERROR(G132,"ERROR: Introduzca todos los DATOS DE PARTIDA")</f>
        <v>0</v>
      </c>
      <c r="C133" s="373"/>
      <c r="D133" s="374"/>
    </row>
    <row r="134" ht="13.5" thickTop="1"/>
    <row r="135" ht="19.5" thickBot="1">
      <c r="A135" s="372" t="s">
        <v>61</v>
      </c>
    </row>
    <row r="136" spans="1:13" ht="14.25" thickBot="1" thickTop="1">
      <c r="A136" s="345" t="s">
        <v>344</v>
      </c>
      <c r="B136" s="345" t="s">
        <v>345</v>
      </c>
      <c r="C136" s="345" t="s">
        <v>371</v>
      </c>
      <c r="D136" s="346" t="s">
        <v>336</v>
      </c>
      <c r="F136" s="357" t="s">
        <v>344</v>
      </c>
      <c r="G136" s="357" t="s">
        <v>346</v>
      </c>
      <c r="H136" s="357" t="s">
        <v>341</v>
      </c>
      <c r="I136" s="357" t="s">
        <v>356</v>
      </c>
      <c r="J136" s="357" t="s">
        <v>340</v>
      </c>
      <c r="K136" s="357" t="s">
        <v>345</v>
      </c>
      <c r="L136" s="357" t="s">
        <v>355</v>
      </c>
      <c r="M136" s="357" t="s">
        <v>347</v>
      </c>
    </row>
    <row r="137" spans="1:13" ht="12.75">
      <c r="A137" s="598" t="s">
        <v>335</v>
      </c>
      <c r="B137" s="598" t="s">
        <v>335</v>
      </c>
      <c r="C137" s="381"/>
      <c r="D137" s="351">
        <v>0.256</v>
      </c>
      <c r="F137" s="366" t="b">
        <v>0</v>
      </c>
      <c r="G137" s="387" t="b">
        <v>0</v>
      </c>
      <c r="H137" s="359"/>
      <c r="I137" s="362" t="e">
        <f>'Datos de partida'!$D$211/'Datos de partida'!$H$211</f>
        <v>#DIV/0!</v>
      </c>
      <c r="J137" s="357" t="str">
        <f>IF(AND($F137,G137),D137*I137*10^-6,"Falso")</f>
        <v>Falso</v>
      </c>
      <c r="K137" s="366" t="b">
        <v>0</v>
      </c>
      <c r="L137" s="365" t="e">
        <f>'Datos de partida'!$D$219/'Datos de partida'!$H$219</f>
        <v>#DIV/0!</v>
      </c>
      <c r="M137" s="357" t="str">
        <f>IF(AND($K137,G137),D137*L137*10^-6,"Falso")</f>
        <v>Falso</v>
      </c>
    </row>
    <row r="138" spans="1:13" ht="12.75">
      <c r="A138" s="599"/>
      <c r="B138" s="599"/>
      <c r="C138" s="381"/>
      <c r="D138" s="352">
        <v>285.763</v>
      </c>
      <c r="F138" s="357"/>
      <c r="G138" s="387" t="b">
        <v>0</v>
      </c>
      <c r="H138" s="359"/>
      <c r="I138" s="362" t="e">
        <f>'Datos de partida'!$D$211/'Datos de partida'!$H$211</f>
        <v>#DIV/0!</v>
      </c>
      <c r="J138" s="357" t="str">
        <f>IF(AND($F137,G138),D138*I138*10^-6,"Falso")</f>
        <v>Falso</v>
      </c>
      <c r="K138" s="357"/>
      <c r="L138" s="365" t="e">
        <f>'Datos de partida'!$D$219/'Datos de partida'!$H$219</f>
        <v>#DIV/0!</v>
      </c>
      <c r="M138" s="357" t="str">
        <f>IF(AND($K137,G138),D138*L138*10^-6,"Falso")</f>
        <v>Falso</v>
      </c>
    </row>
    <row r="139" spans="1:13" ht="12.75">
      <c r="A139" s="600"/>
      <c r="B139" s="600"/>
      <c r="C139" s="382"/>
      <c r="D139" s="353">
        <v>140.61</v>
      </c>
      <c r="F139" s="357"/>
      <c r="G139" s="387" t="b">
        <v>0</v>
      </c>
      <c r="H139" s="359"/>
      <c r="I139" s="362" t="e">
        <f>'Datos de partida'!$D$211/'Datos de partida'!$H$211</f>
        <v>#DIV/0!</v>
      </c>
      <c r="J139" s="357" t="str">
        <f>IF(AND($F137,G139),D139*I139*10^-6,"Falso")</f>
        <v>Falso</v>
      </c>
      <c r="K139" s="357"/>
      <c r="L139" s="365" t="e">
        <f>'Datos de partida'!$D$219/'Datos de partida'!$H$219</f>
        <v>#DIV/0!</v>
      </c>
      <c r="M139" s="357" t="str">
        <f>IF(AND($K137,G139),D139*L139*10^-6,"Falso")</f>
        <v>Falso</v>
      </c>
    </row>
    <row r="140" spans="1:13" ht="12.75">
      <c r="A140" s="601" t="s">
        <v>342</v>
      </c>
      <c r="B140" s="601" t="s">
        <v>342</v>
      </c>
      <c r="C140" s="381"/>
      <c r="D140" s="354">
        <v>0.096</v>
      </c>
      <c r="F140" s="366" t="b">
        <v>0</v>
      </c>
      <c r="G140" s="387" t="b">
        <v>0</v>
      </c>
      <c r="H140" s="360">
        <v>964</v>
      </c>
      <c r="I140" s="363" t="e">
        <f>'Datos de partida'!$D$211/('Datos de partida'!$H$211*H140)</f>
        <v>#DIV/0!</v>
      </c>
      <c r="J140" s="357" t="str">
        <f>IF(AND($F140,G140),D140*I140,"Falso")</f>
        <v>Falso</v>
      </c>
      <c r="K140" s="366" t="b">
        <v>0</v>
      </c>
      <c r="L140" s="363" t="e">
        <f>'Datos de partida'!$D$219/('Datos de partida'!$H$219*H140)</f>
        <v>#DIV/0!</v>
      </c>
      <c r="M140" s="357" t="str">
        <f>IF(AND($K140,G140),D140*L140,"Falso")</f>
        <v>Falso</v>
      </c>
    </row>
    <row r="141" spans="1:13" ht="12.75">
      <c r="A141" s="599"/>
      <c r="B141" s="599"/>
      <c r="C141" s="381"/>
      <c r="D141" s="354">
        <v>0.348</v>
      </c>
      <c r="F141" s="357"/>
      <c r="G141" s="387" t="b">
        <v>0</v>
      </c>
      <c r="H141" s="360">
        <v>964</v>
      </c>
      <c r="I141" s="363" t="e">
        <f>'Datos de partida'!$D$211/('Datos de partida'!$H$211*H141)</f>
        <v>#DIV/0!</v>
      </c>
      <c r="J141" s="357" t="str">
        <f>IF(AND($F140,G141),D141*I141,"Falso")</f>
        <v>Falso</v>
      </c>
      <c r="K141" s="357"/>
      <c r="L141" s="363" t="e">
        <f>'Datos de partida'!$D$219/('Datos de partida'!$H$219*H141)</f>
        <v>#DIV/0!</v>
      </c>
      <c r="M141" s="357" t="str">
        <f>IF(AND($K140,G141),D141*L141,"Falso")</f>
        <v>Falso</v>
      </c>
    </row>
    <row r="142" spans="1:13" ht="12.75">
      <c r="A142" s="600"/>
      <c r="B142" s="600"/>
      <c r="C142" s="382"/>
      <c r="D142" s="354">
        <v>0.168</v>
      </c>
      <c r="F142" s="357"/>
      <c r="G142" s="387" t="b">
        <v>0</v>
      </c>
      <c r="H142" s="360">
        <v>964</v>
      </c>
      <c r="I142" s="363" t="e">
        <f>'Datos de partida'!$D$211/('Datos de partida'!$H$211*H142)</f>
        <v>#DIV/0!</v>
      </c>
      <c r="J142" s="357" t="str">
        <f>IF(AND($F140,G142),D142*I142,"Falso")</f>
        <v>Falso</v>
      </c>
      <c r="K142" s="357"/>
      <c r="L142" s="363" t="e">
        <f>'Datos de partida'!$D$219/('Datos de partida'!$H$219*H142)</f>
        <v>#DIV/0!</v>
      </c>
      <c r="M142" s="357" t="str">
        <f>IF(AND($K140,G142),D142*L142,"Falso")</f>
        <v>Falso</v>
      </c>
    </row>
    <row r="143" spans="1:13" ht="12.75">
      <c r="A143" s="601" t="s">
        <v>343</v>
      </c>
      <c r="B143" s="601" t="s">
        <v>343</v>
      </c>
      <c r="C143" s="381"/>
      <c r="D143" s="354">
        <v>0.096</v>
      </c>
      <c r="F143" s="366" t="b">
        <v>0</v>
      </c>
      <c r="G143" s="387" t="b">
        <v>0</v>
      </c>
      <c r="H143" s="360">
        <v>900</v>
      </c>
      <c r="I143" s="363" t="e">
        <f>'Datos de partida'!$D$211/('Datos de partida'!$H$211*H143)</f>
        <v>#DIV/0!</v>
      </c>
      <c r="J143" s="357" t="str">
        <f>IF(AND($F143,G143),D143*I143,"Falso")</f>
        <v>Falso</v>
      </c>
      <c r="K143" s="366" t="b">
        <v>0</v>
      </c>
      <c r="L143" s="363" t="e">
        <f>'Datos de partida'!$D$219/('Datos de partida'!$H$219*H143)</f>
        <v>#DIV/0!</v>
      </c>
      <c r="M143" s="357" t="str">
        <f>IF(AND($K143,G143),D143*L143,"Falso")</f>
        <v>Falso</v>
      </c>
    </row>
    <row r="144" spans="1:13" ht="12.75">
      <c r="A144" s="599"/>
      <c r="B144" s="599"/>
      <c r="C144" s="381"/>
      <c r="D144" s="354">
        <v>0.348</v>
      </c>
      <c r="F144" s="357"/>
      <c r="G144" s="387" t="b">
        <v>0</v>
      </c>
      <c r="H144" s="360">
        <v>900</v>
      </c>
      <c r="I144" s="363" t="e">
        <f>'Datos de partida'!$D$211/('Datos de partida'!$H$211*H144)</f>
        <v>#DIV/0!</v>
      </c>
      <c r="J144" s="357" t="str">
        <f>IF(AND($F143,G144),D144*I144,"Falso")</f>
        <v>Falso</v>
      </c>
      <c r="K144" s="357"/>
      <c r="L144" s="363" t="e">
        <f>'Datos de partida'!$D$219/('Datos de partida'!$H$219*H144)</f>
        <v>#DIV/0!</v>
      </c>
      <c r="M144" s="357" t="str">
        <f>IF(AND($K143,G144),D144*L144,"Falso")</f>
        <v>Falso</v>
      </c>
    </row>
    <row r="145" spans="1:13" ht="12.75">
      <c r="A145" s="600"/>
      <c r="B145" s="600"/>
      <c r="C145" s="382"/>
      <c r="D145" s="354">
        <v>0.168</v>
      </c>
      <c r="F145" s="357"/>
      <c r="G145" s="387" t="b">
        <v>0</v>
      </c>
      <c r="H145" s="360">
        <v>900</v>
      </c>
      <c r="I145" s="363" t="e">
        <f>'Datos de partida'!$D$211/('Datos de partida'!$H$211*H145)</f>
        <v>#DIV/0!</v>
      </c>
      <c r="J145" s="357" t="str">
        <f>IF(AND($F143,G145),D145*I145,"Falso")</f>
        <v>Falso</v>
      </c>
      <c r="K145" s="357"/>
      <c r="L145" s="363" t="e">
        <f>'Datos de partida'!$D$219/('Datos de partida'!$H$219*H145)</f>
        <v>#DIV/0!</v>
      </c>
      <c r="M145" s="357" t="str">
        <f>IF(AND($K143,G145),D145*L145,"Falso")</f>
        <v>Falso</v>
      </c>
    </row>
    <row r="146" spans="1:13" ht="12.75">
      <c r="A146" s="601" t="s">
        <v>338</v>
      </c>
      <c r="B146" s="601" t="s">
        <v>338</v>
      </c>
      <c r="C146" s="379"/>
      <c r="D146" s="355">
        <v>0.051</v>
      </c>
      <c r="F146" s="366" t="b">
        <v>0</v>
      </c>
      <c r="G146" s="387" t="b">
        <v>0</v>
      </c>
      <c r="H146" s="361">
        <v>0.8</v>
      </c>
      <c r="I146" s="364" t="e">
        <f>'Datos de partida'!$D$211/('Datos de partida'!$H$211*H146)</f>
        <v>#DIV/0!</v>
      </c>
      <c r="J146" s="357" t="str">
        <f>IF(AND($F146,G146),D146*I146*10^-3,"Falso")</f>
        <v>Falso</v>
      </c>
      <c r="K146" s="366" t="b">
        <v>0</v>
      </c>
      <c r="L146" s="364" t="e">
        <f>'Datos de partida'!$D$219/('Datos de partida'!$H$219*H146)</f>
        <v>#DIV/0!</v>
      </c>
      <c r="M146" s="357" t="str">
        <f>IF(AND($K146,G146),D146*L146*10^-3,"Falso")</f>
        <v>Falso</v>
      </c>
    </row>
    <row r="147" spans="1:13" ht="12.75">
      <c r="A147" s="599"/>
      <c r="B147" s="599"/>
      <c r="C147" s="381"/>
      <c r="D147" s="355">
        <v>0.288</v>
      </c>
      <c r="F147" s="357"/>
      <c r="G147" s="387" t="b">
        <v>0</v>
      </c>
      <c r="H147" s="361">
        <v>0.8</v>
      </c>
      <c r="I147" s="364" t="e">
        <f>'Datos de partida'!$D$211/('Datos de partida'!$H$211*H147)</f>
        <v>#DIV/0!</v>
      </c>
      <c r="J147" s="357" t="str">
        <f>IF(AND($F146,G147),D147*I147*10^-3,"Falso")</f>
        <v>Falso</v>
      </c>
      <c r="K147" s="357"/>
      <c r="L147" s="364" t="e">
        <f>'Datos de partida'!$D$219/('Datos de partida'!$H$219*H147)</f>
        <v>#DIV/0!</v>
      </c>
      <c r="M147" s="357" t="str">
        <f>IF(AND($K146,G147),D147*L147*10^-3,"Falso")</f>
        <v>Falso</v>
      </c>
    </row>
    <row r="148" spans="1:13" ht="12.75">
      <c r="A148" s="600"/>
      <c r="B148" s="600"/>
      <c r="C148" s="382"/>
      <c r="D148" s="355">
        <v>0.146</v>
      </c>
      <c r="F148" s="357"/>
      <c r="G148" s="387" t="b">
        <v>0</v>
      </c>
      <c r="H148" s="361">
        <v>0.8</v>
      </c>
      <c r="I148" s="364" t="e">
        <f>'Datos de partida'!$D$211/('Datos de partida'!$H$211*H148)</f>
        <v>#DIV/0!</v>
      </c>
      <c r="J148" s="357" t="str">
        <f>IF(AND($F146,G148),D148*I148*10^-3,"Falso")</f>
        <v>Falso</v>
      </c>
      <c r="K148" s="357"/>
      <c r="L148" s="364" t="e">
        <f>'Datos de partida'!$D$219/('Datos de partida'!$H$219*H148)</f>
        <v>#DIV/0!</v>
      </c>
      <c r="M148" s="357" t="str">
        <f>IF(AND($K146,G148),D148*L148*10^-3,"Falso")</f>
        <v>Falso</v>
      </c>
    </row>
    <row r="149" spans="1:13" ht="12.75">
      <c r="A149" s="601" t="s">
        <v>339</v>
      </c>
      <c r="B149" s="601" t="s">
        <v>339</v>
      </c>
      <c r="C149" s="379"/>
      <c r="D149" s="352">
        <v>285.763</v>
      </c>
      <c r="F149" s="366" t="b">
        <v>0</v>
      </c>
      <c r="G149" s="387" t="b">
        <v>0</v>
      </c>
      <c r="H149" s="359"/>
      <c r="I149" s="362" t="e">
        <f>'Datos de partida'!$D$211/'Datos de partida'!$H$211</f>
        <v>#DIV/0!</v>
      </c>
      <c r="J149" s="357" t="str">
        <f>IF(AND($F149,G149),D149*I149*10^-6,"Falso")</f>
        <v>Falso</v>
      </c>
      <c r="K149" s="366" t="b">
        <v>0</v>
      </c>
      <c r="L149" s="365" t="e">
        <f>'Datos de partida'!$D$219/'Datos de partida'!$H$219</f>
        <v>#DIV/0!</v>
      </c>
      <c r="M149" s="357" t="str">
        <f>IF(AND($K149,G149),D149*L149*10^-6,"Falso")</f>
        <v>Falso</v>
      </c>
    </row>
    <row r="150" spans="1:13" ht="13.5" thickBot="1">
      <c r="A150" s="602"/>
      <c r="B150" s="602"/>
      <c r="C150" s="380"/>
      <c r="D150" s="356">
        <v>140.61</v>
      </c>
      <c r="F150" s="357"/>
      <c r="G150" s="387" t="b">
        <v>0</v>
      </c>
      <c r="H150" s="359"/>
      <c r="I150" s="362" t="e">
        <f>'Datos de partida'!$D$211/'Datos de partida'!$H$211</f>
        <v>#DIV/0!</v>
      </c>
      <c r="J150" s="358" t="str">
        <f>IF(AND($F149,G150),D150*I150*10^-6,"Falso")</f>
        <v>Falso</v>
      </c>
      <c r="K150" s="357"/>
      <c r="L150" s="365" t="e">
        <f>'Datos de partida'!$D$219/'Datos de partida'!$H$219</f>
        <v>#DIV/0!</v>
      </c>
      <c r="M150" s="357" t="str">
        <f>IF(AND($K149,G150),D150*L150*10^-6,"Falso")</f>
        <v>Falso</v>
      </c>
    </row>
    <row r="151" spans="6:13" ht="14.25" thickBot="1" thickTop="1">
      <c r="F151" s="367" t="s">
        <v>366</v>
      </c>
      <c r="G151" s="368">
        <f>SUM(J151,M151)</f>
        <v>0</v>
      </c>
      <c r="H151" s="367"/>
      <c r="I151" s="367"/>
      <c r="J151" s="368">
        <f>SUM(J137:J150)</f>
        <v>0</v>
      </c>
      <c r="K151" s="367"/>
      <c r="L151" s="367"/>
      <c r="M151" s="368">
        <f>SUM(M137:M150)</f>
        <v>0</v>
      </c>
    </row>
    <row r="152" spans="1:4" ht="16.5" thickBot="1" thickTop="1">
      <c r="A152" s="375" t="s">
        <v>365</v>
      </c>
      <c r="B152" s="376">
        <f>_xlfn.IFERROR(G151,"ERROR: Introduzca todos los DATOS DE PARTIDA")</f>
        <v>0</v>
      </c>
      <c r="C152" s="373"/>
      <c r="D152" s="374"/>
    </row>
    <row r="153" ht="13.5" thickTop="1"/>
    <row r="154" ht="19.5" thickBot="1">
      <c r="A154" s="372" t="s">
        <v>62</v>
      </c>
    </row>
    <row r="155" spans="1:13" ht="14.25" thickBot="1" thickTop="1">
      <c r="A155" s="345" t="s">
        <v>344</v>
      </c>
      <c r="B155" s="345" t="s">
        <v>345</v>
      </c>
      <c r="C155" s="345" t="s">
        <v>371</v>
      </c>
      <c r="D155" s="346" t="s">
        <v>336</v>
      </c>
      <c r="F155" s="357" t="s">
        <v>344</v>
      </c>
      <c r="G155" s="357" t="s">
        <v>346</v>
      </c>
      <c r="H155" s="357" t="s">
        <v>341</v>
      </c>
      <c r="I155" s="357" t="s">
        <v>356</v>
      </c>
      <c r="J155" s="357" t="s">
        <v>340</v>
      </c>
      <c r="K155" s="357" t="s">
        <v>345</v>
      </c>
      <c r="L155" s="357" t="s">
        <v>355</v>
      </c>
      <c r="M155" s="357" t="s">
        <v>347</v>
      </c>
    </row>
    <row r="156" spans="1:13" ht="12.75">
      <c r="A156" s="598" t="s">
        <v>335</v>
      </c>
      <c r="B156" s="598" t="s">
        <v>335</v>
      </c>
      <c r="C156" s="383"/>
      <c r="D156" s="351">
        <v>0.256</v>
      </c>
      <c r="F156" s="366" t="b">
        <v>0</v>
      </c>
      <c r="G156" s="387" t="b">
        <v>0</v>
      </c>
      <c r="H156" s="359"/>
      <c r="I156" s="362" t="e">
        <f>'Datos de partida'!$D$211/'Datos de partida'!$H$211</f>
        <v>#DIV/0!</v>
      </c>
      <c r="J156" s="357" t="str">
        <f>IF(AND($F156,G156),D156*I156*10^-6,"Falso")</f>
        <v>Falso</v>
      </c>
      <c r="K156" s="366" t="b">
        <v>0</v>
      </c>
      <c r="L156" s="365" t="e">
        <f>'Datos de partida'!$D$219/'Datos de partida'!$H$219</f>
        <v>#DIV/0!</v>
      </c>
      <c r="M156" s="357" t="str">
        <f>IF(AND($K156,G156),D156*L156*10^-6,"Falso")</f>
        <v>Falso</v>
      </c>
    </row>
    <row r="157" spans="1:13" ht="12.75">
      <c r="A157" s="599"/>
      <c r="B157" s="599"/>
      <c r="C157" s="383"/>
      <c r="D157" s="352">
        <v>285.763</v>
      </c>
      <c r="F157" s="357"/>
      <c r="G157" s="387" t="b">
        <v>0</v>
      </c>
      <c r="H157" s="359"/>
      <c r="I157" s="362" t="e">
        <f>'Datos de partida'!$D$211/'Datos de partida'!$H$211</f>
        <v>#DIV/0!</v>
      </c>
      <c r="J157" s="357" t="str">
        <f>IF(AND($F156,G157),D157*I157*10^-6,"Falso")</f>
        <v>Falso</v>
      </c>
      <c r="K157" s="357"/>
      <c r="L157" s="365" t="e">
        <f>'Datos de partida'!$D$219/'Datos de partida'!$H$219</f>
        <v>#DIV/0!</v>
      </c>
      <c r="M157" s="357" t="str">
        <f>IF(AND($K156,G157),D157*L157*10^-6,"Falso")</f>
        <v>Falso</v>
      </c>
    </row>
    <row r="158" spans="1:13" ht="12.75">
      <c r="A158" s="600"/>
      <c r="B158" s="600"/>
      <c r="C158" s="384"/>
      <c r="D158" s="353">
        <v>140.61</v>
      </c>
      <c r="F158" s="357"/>
      <c r="G158" s="387" t="b">
        <v>0</v>
      </c>
      <c r="H158" s="359"/>
      <c r="I158" s="362" t="e">
        <f>'Datos de partida'!$D$211/'Datos de partida'!$H$211</f>
        <v>#DIV/0!</v>
      </c>
      <c r="J158" s="357" t="str">
        <f>IF(AND($F156,G158),D158*I158*10^-6,"Falso")</f>
        <v>Falso</v>
      </c>
      <c r="K158" s="357"/>
      <c r="L158" s="365" t="e">
        <f>'Datos de partida'!$D$219/'Datos de partida'!$H$219</f>
        <v>#DIV/0!</v>
      </c>
      <c r="M158" s="357" t="str">
        <f>IF(AND($K156,G158),D158*L158*10^-6,"Falso")</f>
        <v>Falso</v>
      </c>
    </row>
    <row r="159" spans="1:13" ht="12.75">
      <c r="A159" s="601" t="s">
        <v>342</v>
      </c>
      <c r="B159" s="601" t="s">
        <v>342</v>
      </c>
      <c r="C159" s="383"/>
      <c r="D159" s="354">
        <v>0.096</v>
      </c>
      <c r="F159" s="366" t="b">
        <v>0</v>
      </c>
      <c r="G159" s="387" t="b">
        <v>0</v>
      </c>
      <c r="H159" s="360">
        <v>964</v>
      </c>
      <c r="I159" s="363" t="e">
        <f>'Datos de partida'!$D$211/('Datos de partida'!$H$211*H159)</f>
        <v>#DIV/0!</v>
      </c>
      <c r="J159" s="357" t="str">
        <f>IF(AND($F159,G159),D159*I159,"Falso")</f>
        <v>Falso</v>
      </c>
      <c r="K159" s="366" t="b">
        <v>0</v>
      </c>
      <c r="L159" s="363" t="e">
        <f>'Datos de partida'!$D$219/('Datos de partida'!$H$219*H159)</f>
        <v>#DIV/0!</v>
      </c>
      <c r="M159" s="357" t="str">
        <f>IF(AND($K159,G159),D159*L159,"Falso")</f>
        <v>Falso</v>
      </c>
    </row>
    <row r="160" spans="1:13" ht="12.75">
      <c r="A160" s="599"/>
      <c r="B160" s="599"/>
      <c r="C160" s="383"/>
      <c r="D160" s="354">
        <v>0.348</v>
      </c>
      <c r="F160" s="357"/>
      <c r="G160" s="387" t="b">
        <v>0</v>
      </c>
      <c r="H160" s="360">
        <v>964</v>
      </c>
      <c r="I160" s="363" t="e">
        <f>'Datos de partida'!$D$211/('Datos de partida'!$H$211*H160)</f>
        <v>#DIV/0!</v>
      </c>
      <c r="J160" s="357" t="str">
        <f>IF(AND($F159,G160),D160*I160,"Falso")</f>
        <v>Falso</v>
      </c>
      <c r="K160" s="357"/>
      <c r="L160" s="363" t="e">
        <f>'Datos de partida'!$D$219/('Datos de partida'!$H$219*H160)</f>
        <v>#DIV/0!</v>
      </c>
      <c r="M160" s="357" t="str">
        <f>IF(AND($K159,G160),D160*L160,"Falso")</f>
        <v>Falso</v>
      </c>
    </row>
    <row r="161" spans="1:13" ht="12.75">
      <c r="A161" s="600"/>
      <c r="B161" s="600"/>
      <c r="C161" s="384"/>
      <c r="D161" s="354">
        <v>0.168</v>
      </c>
      <c r="F161" s="357"/>
      <c r="G161" s="387" t="b">
        <v>0</v>
      </c>
      <c r="H161" s="360">
        <v>964</v>
      </c>
      <c r="I161" s="363" t="e">
        <f>'Datos de partida'!$D$211/('Datos de partida'!$H$211*H161)</f>
        <v>#DIV/0!</v>
      </c>
      <c r="J161" s="357" t="str">
        <f>IF(AND($F159,G161),D161*I161,"Falso")</f>
        <v>Falso</v>
      </c>
      <c r="K161" s="357"/>
      <c r="L161" s="363" t="e">
        <f>'Datos de partida'!$D$219/('Datos de partida'!$H$219*H161)</f>
        <v>#DIV/0!</v>
      </c>
      <c r="M161" s="357" t="str">
        <f>IF(AND($K159,G161),D161*L161,"Falso")</f>
        <v>Falso</v>
      </c>
    </row>
    <row r="162" spans="1:13" ht="12.75">
      <c r="A162" s="601" t="s">
        <v>343</v>
      </c>
      <c r="B162" s="601" t="s">
        <v>343</v>
      </c>
      <c r="C162" s="383"/>
      <c r="D162" s="354">
        <v>0.096</v>
      </c>
      <c r="F162" s="366" t="b">
        <v>0</v>
      </c>
      <c r="G162" s="387" t="b">
        <v>0</v>
      </c>
      <c r="H162" s="360">
        <v>900</v>
      </c>
      <c r="I162" s="363" t="e">
        <f>'Datos de partida'!$D$211/('Datos de partida'!$H$211*H162)</f>
        <v>#DIV/0!</v>
      </c>
      <c r="J162" s="357" t="str">
        <f>IF(AND($F162,G162),D162*I162,"Falso")</f>
        <v>Falso</v>
      </c>
      <c r="K162" s="366" t="b">
        <v>0</v>
      </c>
      <c r="L162" s="363" t="e">
        <f>'Datos de partida'!$D$219/('Datos de partida'!$H$219*H162)</f>
        <v>#DIV/0!</v>
      </c>
      <c r="M162" s="357" t="str">
        <f>IF(AND($K162,G162),D162*L162,"Falso")</f>
        <v>Falso</v>
      </c>
    </row>
    <row r="163" spans="1:13" ht="12.75">
      <c r="A163" s="599"/>
      <c r="B163" s="599"/>
      <c r="C163" s="383"/>
      <c r="D163" s="354">
        <v>0.348</v>
      </c>
      <c r="F163" s="357"/>
      <c r="G163" s="387" t="b">
        <v>0</v>
      </c>
      <c r="H163" s="360">
        <v>900</v>
      </c>
      <c r="I163" s="363" t="e">
        <f>'Datos de partida'!$D$211/('Datos de partida'!$H$211*H163)</f>
        <v>#DIV/0!</v>
      </c>
      <c r="J163" s="357" t="str">
        <f>IF(AND($F162,G163),D163*I163,"Falso")</f>
        <v>Falso</v>
      </c>
      <c r="K163" s="357"/>
      <c r="L163" s="363" t="e">
        <f>'Datos de partida'!$D$219/('Datos de partida'!$H$219*H163)</f>
        <v>#DIV/0!</v>
      </c>
      <c r="M163" s="357" t="str">
        <f>IF(AND($K162,G163),D163*L163,"Falso")</f>
        <v>Falso</v>
      </c>
    </row>
    <row r="164" spans="1:13" ht="12.75">
      <c r="A164" s="600"/>
      <c r="B164" s="600"/>
      <c r="C164" s="384"/>
      <c r="D164" s="354">
        <v>0.168</v>
      </c>
      <c r="F164" s="357"/>
      <c r="G164" s="387" t="b">
        <v>0</v>
      </c>
      <c r="H164" s="360">
        <v>900</v>
      </c>
      <c r="I164" s="363" t="e">
        <f>'Datos de partida'!$D$211/('Datos de partida'!$H$211*H164)</f>
        <v>#DIV/0!</v>
      </c>
      <c r="J164" s="357" t="str">
        <f>IF(AND($F162,G164),D164*I164,"Falso")</f>
        <v>Falso</v>
      </c>
      <c r="K164" s="357"/>
      <c r="L164" s="363" t="e">
        <f>'Datos de partida'!$D$219/('Datos de partida'!$H$219*H164)</f>
        <v>#DIV/0!</v>
      </c>
      <c r="M164" s="357" t="str">
        <f>IF(AND($K162,G164),D164*L164,"Falso")</f>
        <v>Falso</v>
      </c>
    </row>
    <row r="165" spans="1:13" ht="12.75">
      <c r="A165" s="601" t="s">
        <v>338</v>
      </c>
      <c r="B165" s="601" t="s">
        <v>338</v>
      </c>
      <c r="C165" s="385"/>
      <c r="D165" s="355">
        <v>0.051</v>
      </c>
      <c r="F165" s="366" t="b">
        <v>0</v>
      </c>
      <c r="G165" s="387" t="b">
        <v>0</v>
      </c>
      <c r="H165" s="361">
        <v>0.8</v>
      </c>
      <c r="I165" s="364" t="e">
        <f>'Datos de partida'!$D$211/('Datos de partida'!$H$211*H165)</f>
        <v>#DIV/0!</v>
      </c>
      <c r="J165" s="357" t="str">
        <f>IF(AND($F165,G165),D165*I165*10^-3,"Falso")</f>
        <v>Falso</v>
      </c>
      <c r="K165" s="366" t="b">
        <v>0</v>
      </c>
      <c r="L165" s="364" t="e">
        <f>'Datos de partida'!$D$219/('Datos de partida'!$H$219*H165)</f>
        <v>#DIV/0!</v>
      </c>
      <c r="M165" s="357" t="str">
        <f>IF(AND($K165,G165),D165*L165*10^-3,"Falso")</f>
        <v>Falso</v>
      </c>
    </row>
    <row r="166" spans="1:13" ht="12.75">
      <c r="A166" s="599"/>
      <c r="B166" s="599"/>
      <c r="C166" s="383"/>
      <c r="D166" s="355">
        <v>0.288</v>
      </c>
      <c r="F166" s="357"/>
      <c r="G166" s="387" t="b">
        <v>0</v>
      </c>
      <c r="H166" s="361">
        <v>0.8</v>
      </c>
      <c r="I166" s="364" t="e">
        <f>'Datos de partida'!$D$211/('Datos de partida'!$H$211*H166)</f>
        <v>#DIV/0!</v>
      </c>
      <c r="J166" s="357" t="str">
        <f>IF(AND($F165,G166),D166*I166*10^-3,"Falso")</f>
        <v>Falso</v>
      </c>
      <c r="K166" s="357"/>
      <c r="L166" s="364" t="e">
        <f>'Datos de partida'!$D$219/('Datos de partida'!$H$219*H166)</f>
        <v>#DIV/0!</v>
      </c>
      <c r="M166" s="357" t="str">
        <f>IF(AND($K165,G166),D166*L166*10^-3,"Falso")</f>
        <v>Falso</v>
      </c>
    </row>
    <row r="167" spans="1:13" ht="12.75">
      <c r="A167" s="600"/>
      <c r="B167" s="600"/>
      <c r="C167" s="384"/>
      <c r="D167" s="355">
        <v>0.146</v>
      </c>
      <c r="F167" s="357"/>
      <c r="G167" s="387" t="b">
        <v>0</v>
      </c>
      <c r="H167" s="361">
        <v>0.8</v>
      </c>
      <c r="I167" s="364" t="e">
        <f>'Datos de partida'!$D$211/('Datos de partida'!$H$211*H167)</f>
        <v>#DIV/0!</v>
      </c>
      <c r="J167" s="357" t="str">
        <f>IF(AND($F165,G167),D167*I167*10^-3,"Falso")</f>
        <v>Falso</v>
      </c>
      <c r="K167" s="357"/>
      <c r="L167" s="364" t="e">
        <f>'Datos de partida'!$D$219/('Datos de partida'!$H$219*H167)</f>
        <v>#DIV/0!</v>
      </c>
      <c r="M167" s="357" t="str">
        <f>IF(AND($K165,G167),D167*L167*10^-3,"Falso")</f>
        <v>Falso</v>
      </c>
    </row>
    <row r="168" spans="1:13" ht="12.75">
      <c r="A168" s="601" t="s">
        <v>339</v>
      </c>
      <c r="B168" s="601" t="s">
        <v>339</v>
      </c>
      <c r="C168" s="385"/>
      <c r="D168" s="352">
        <v>285.763</v>
      </c>
      <c r="F168" s="366" t="b">
        <v>0</v>
      </c>
      <c r="G168" s="387" t="b">
        <v>0</v>
      </c>
      <c r="H168" s="359"/>
      <c r="I168" s="362" t="e">
        <f>'Datos de partida'!$D$211/'Datos de partida'!$H$211</f>
        <v>#DIV/0!</v>
      </c>
      <c r="J168" s="357" t="str">
        <f>IF(AND($F168,G168),D168*I168*10^-6,"Falso")</f>
        <v>Falso</v>
      </c>
      <c r="K168" s="366" t="b">
        <v>0</v>
      </c>
      <c r="L168" s="365" t="e">
        <f>'Datos de partida'!$D$219/'Datos de partida'!$H$219</f>
        <v>#DIV/0!</v>
      </c>
      <c r="M168" s="357" t="str">
        <f>IF(AND($K168,G168),D168*L168*10^-6,"Falso")</f>
        <v>Falso</v>
      </c>
    </row>
    <row r="169" spans="1:13" ht="13.5" thickBot="1">
      <c r="A169" s="602"/>
      <c r="B169" s="602"/>
      <c r="C169" s="386"/>
      <c r="D169" s="356">
        <v>140.61</v>
      </c>
      <c r="F169" s="357"/>
      <c r="G169" s="387" t="b">
        <v>0</v>
      </c>
      <c r="H169" s="359"/>
      <c r="I169" s="362" t="e">
        <f>'Datos de partida'!$D$211/'Datos de partida'!$H$211</f>
        <v>#DIV/0!</v>
      </c>
      <c r="J169" s="358" t="str">
        <f>IF(AND($F168,G169),D169*I169*10^-6,"Falso")</f>
        <v>Falso</v>
      </c>
      <c r="K169" s="357"/>
      <c r="L169" s="365" t="e">
        <f>'Datos de partida'!$D$219/'Datos de partida'!$H$219</f>
        <v>#DIV/0!</v>
      </c>
      <c r="M169" s="357" t="str">
        <f>IF(AND($K168,G169),D169*L169*10^-6,"Falso")</f>
        <v>Falso</v>
      </c>
    </row>
    <row r="170" spans="6:13" ht="14.25" thickBot="1" thickTop="1">
      <c r="F170" s="367" t="s">
        <v>368</v>
      </c>
      <c r="G170" s="368">
        <f>SUM(J170,M170)</f>
        <v>0</v>
      </c>
      <c r="H170" s="367"/>
      <c r="I170" s="367"/>
      <c r="J170" s="368">
        <f>SUM(J156:J169)</f>
        <v>0</v>
      </c>
      <c r="K170" s="367"/>
      <c r="L170" s="367"/>
      <c r="M170" s="368">
        <f>SUM(M156:M169)</f>
        <v>0</v>
      </c>
    </row>
    <row r="171" spans="1:4" ht="16.5" thickBot="1" thickTop="1">
      <c r="A171" s="375" t="s">
        <v>367</v>
      </c>
      <c r="B171" s="376">
        <f>_xlfn.IFERROR(G170,"ERROR: Introduzca todos los DATOS DE PARTIDA")</f>
        <v>0</v>
      </c>
      <c r="C171" s="373"/>
      <c r="D171" s="374"/>
    </row>
    <row r="172" ht="13.5" thickTop="1"/>
    <row r="173" ht="19.5" thickBot="1">
      <c r="A173" s="372" t="s">
        <v>63</v>
      </c>
    </row>
    <row r="174" spans="1:13" ht="14.25" thickBot="1" thickTop="1">
      <c r="A174" s="345" t="s">
        <v>344</v>
      </c>
      <c r="B174" s="345" t="s">
        <v>345</v>
      </c>
      <c r="C174" s="345" t="s">
        <v>371</v>
      </c>
      <c r="D174" s="346" t="s">
        <v>336</v>
      </c>
      <c r="F174" s="357" t="s">
        <v>344</v>
      </c>
      <c r="G174" s="357" t="s">
        <v>346</v>
      </c>
      <c r="H174" s="357" t="s">
        <v>341</v>
      </c>
      <c r="I174" s="357" t="s">
        <v>356</v>
      </c>
      <c r="J174" s="357" t="s">
        <v>340</v>
      </c>
      <c r="K174" s="357" t="s">
        <v>345</v>
      </c>
      <c r="L174" s="357" t="s">
        <v>355</v>
      </c>
      <c r="M174" s="357" t="s">
        <v>347</v>
      </c>
    </row>
    <row r="175" spans="1:13" ht="12.75">
      <c r="A175" s="598" t="s">
        <v>335</v>
      </c>
      <c r="B175" s="598" t="s">
        <v>335</v>
      </c>
      <c r="C175" s="383"/>
      <c r="D175" s="351">
        <v>0.256</v>
      </c>
      <c r="F175" s="366" t="b">
        <v>0</v>
      </c>
      <c r="G175" s="387" t="b">
        <v>0</v>
      </c>
      <c r="H175" s="359"/>
      <c r="I175" s="362" t="e">
        <f>'Datos de partida'!$D$211/'Datos de partida'!$H$211</f>
        <v>#DIV/0!</v>
      </c>
      <c r="J175" s="357" t="str">
        <f>IF(AND($F175,G175),D175*I175*10^-6,"Falso")</f>
        <v>Falso</v>
      </c>
      <c r="K175" s="366" t="b">
        <v>0</v>
      </c>
      <c r="L175" s="365" t="e">
        <f>'Datos de partida'!$D$219/'Datos de partida'!$H$219</f>
        <v>#DIV/0!</v>
      </c>
      <c r="M175" s="357" t="str">
        <f>IF(AND($K175,G175),D175*L175*10^-6,"Falso")</f>
        <v>Falso</v>
      </c>
    </row>
    <row r="176" spans="1:13" ht="12.75">
      <c r="A176" s="599"/>
      <c r="B176" s="599"/>
      <c r="C176" s="383"/>
      <c r="D176" s="352">
        <v>285.763</v>
      </c>
      <c r="F176" s="357"/>
      <c r="G176" s="387" t="b">
        <v>0</v>
      </c>
      <c r="H176" s="359"/>
      <c r="I176" s="362" t="e">
        <f>'Datos de partida'!$D$211/'Datos de partida'!$H$211</f>
        <v>#DIV/0!</v>
      </c>
      <c r="J176" s="357" t="str">
        <f>IF(AND($F175,G176),D176*I176*10^-6,"Falso")</f>
        <v>Falso</v>
      </c>
      <c r="K176" s="357"/>
      <c r="L176" s="365" t="e">
        <f>'Datos de partida'!$D$219/'Datos de partida'!$H$219</f>
        <v>#DIV/0!</v>
      </c>
      <c r="M176" s="357" t="str">
        <f>IF(AND($K175,G176),D176*L176*10^-6,"Falso")</f>
        <v>Falso</v>
      </c>
    </row>
    <row r="177" spans="1:13" ht="12.75">
      <c r="A177" s="600"/>
      <c r="B177" s="600"/>
      <c r="C177" s="384"/>
      <c r="D177" s="353">
        <v>140.61</v>
      </c>
      <c r="F177" s="357"/>
      <c r="G177" s="387" t="b">
        <v>0</v>
      </c>
      <c r="H177" s="359"/>
      <c r="I177" s="362" t="e">
        <f>'Datos de partida'!$D$211/'Datos de partida'!$H$211</f>
        <v>#DIV/0!</v>
      </c>
      <c r="J177" s="357" t="str">
        <f>IF(AND($F175,G177),D177*I177*10^-6,"Falso")</f>
        <v>Falso</v>
      </c>
      <c r="K177" s="357"/>
      <c r="L177" s="365" t="e">
        <f>'Datos de partida'!$D$219/'Datos de partida'!$H$219</f>
        <v>#DIV/0!</v>
      </c>
      <c r="M177" s="357" t="str">
        <f>IF(AND($K175,G177),D177*L177*10^-6,"Falso")</f>
        <v>Falso</v>
      </c>
    </row>
    <row r="178" spans="1:13" ht="12.75">
      <c r="A178" s="601" t="s">
        <v>342</v>
      </c>
      <c r="B178" s="601" t="s">
        <v>342</v>
      </c>
      <c r="C178" s="383"/>
      <c r="D178" s="354">
        <v>0.096</v>
      </c>
      <c r="F178" s="366" t="b">
        <v>0</v>
      </c>
      <c r="G178" s="387" t="b">
        <v>0</v>
      </c>
      <c r="H178" s="360">
        <v>964</v>
      </c>
      <c r="I178" s="363" t="e">
        <f>'Datos de partida'!$D$211/('Datos de partida'!$H$211*H178)</f>
        <v>#DIV/0!</v>
      </c>
      <c r="J178" s="357" t="str">
        <f>IF(AND($F178,G178),D178*I178,"Falso")</f>
        <v>Falso</v>
      </c>
      <c r="K178" s="366" t="b">
        <v>0</v>
      </c>
      <c r="L178" s="363" t="e">
        <f>'Datos de partida'!$D$219/('Datos de partida'!$H$219*H178)</f>
        <v>#DIV/0!</v>
      </c>
      <c r="M178" s="357" t="str">
        <f>IF(AND($K178,G178),D178*L178,"Falso")</f>
        <v>Falso</v>
      </c>
    </row>
    <row r="179" spans="1:13" ht="12.75">
      <c r="A179" s="599"/>
      <c r="B179" s="599"/>
      <c r="C179" s="383"/>
      <c r="D179" s="354">
        <v>0.348</v>
      </c>
      <c r="F179" s="357"/>
      <c r="G179" s="387" t="b">
        <v>0</v>
      </c>
      <c r="H179" s="360">
        <v>964</v>
      </c>
      <c r="I179" s="363" t="e">
        <f>'Datos de partida'!$D$211/('Datos de partida'!$H$211*H179)</f>
        <v>#DIV/0!</v>
      </c>
      <c r="J179" s="357" t="str">
        <f>IF(AND($F178,G179),D179*I179,"Falso")</f>
        <v>Falso</v>
      </c>
      <c r="K179" s="357"/>
      <c r="L179" s="363" t="e">
        <f>'Datos de partida'!$D$219/('Datos de partida'!$H$219*H179)</f>
        <v>#DIV/0!</v>
      </c>
      <c r="M179" s="357" t="str">
        <f>IF(AND($K178,G179),D179*L179,"Falso")</f>
        <v>Falso</v>
      </c>
    </row>
    <row r="180" spans="1:13" ht="12.75">
      <c r="A180" s="600"/>
      <c r="B180" s="600"/>
      <c r="C180" s="384"/>
      <c r="D180" s="354">
        <v>0.168</v>
      </c>
      <c r="F180" s="357"/>
      <c r="G180" s="387" t="b">
        <v>0</v>
      </c>
      <c r="H180" s="360">
        <v>964</v>
      </c>
      <c r="I180" s="363" t="e">
        <f>'Datos de partida'!$D$211/('Datos de partida'!$H$211*H180)</f>
        <v>#DIV/0!</v>
      </c>
      <c r="J180" s="357" t="str">
        <f>IF(AND($F178,G180),D180*I180,"Falso")</f>
        <v>Falso</v>
      </c>
      <c r="K180" s="357"/>
      <c r="L180" s="363" t="e">
        <f>'Datos de partida'!$D$219/('Datos de partida'!$H$219*H180)</f>
        <v>#DIV/0!</v>
      </c>
      <c r="M180" s="357" t="str">
        <f>IF(AND($K178,G180),D180*L180,"Falso")</f>
        <v>Falso</v>
      </c>
    </row>
    <row r="181" spans="1:13" ht="12.75">
      <c r="A181" s="601" t="s">
        <v>343</v>
      </c>
      <c r="B181" s="601" t="s">
        <v>343</v>
      </c>
      <c r="C181" s="383"/>
      <c r="D181" s="354">
        <v>0.096</v>
      </c>
      <c r="F181" s="366" t="b">
        <v>0</v>
      </c>
      <c r="G181" s="387" t="b">
        <v>0</v>
      </c>
      <c r="H181" s="360">
        <v>900</v>
      </c>
      <c r="I181" s="363" t="e">
        <f>'Datos de partida'!$D$211/('Datos de partida'!$H$211*H181)</f>
        <v>#DIV/0!</v>
      </c>
      <c r="J181" s="357" t="str">
        <f>IF(AND($F181,G181),D181*I181,"Falso")</f>
        <v>Falso</v>
      </c>
      <c r="K181" s="366" t="b">
        <v>0</v>
      </c>
      <c r="L181" s="363" t="e">
        <f>'Datos de partida'!$D$219/('Datos de partida'!$H$219*H181)</f>
        <v>#DIV/0!</v>
      </c>
      <c r="M181" s="357" t="str">
        <f>IF(AND($K181,G181),D181*L181,"Falso")</f>
        <v>Falso</v>
      </c>
    </row>
    <row r="182" spans="1:13" ht="12.75">
      <c r="A182" s="599"/>
      <c r="B182" s="599"/>
      <c r="C182" s="383"/>
      <c r="D182" s="354">
        <v>0.348</v>
      </c>
      <c r="F182" s="357"/>
      <c r="G182" s="387" t="b">
        <v>0</v>
      </c>
      <c r="H182" s="360">
        <v>900</v>
      </c>
      <c r="I182" s="363" t="e">
        <f>'Datos de partida'!$D$211/('Datos de partida'!$H$211*H182)</f>
        <v>#DIV/0!</v>
      </c>
      <c r="J182" s="357" t="str">
        <f>IF(AND($F181,G182),D182*I182,"Falso")</f>
        <v>Falso</v>
      </c>
      <c r="K182" s="357"/>
      <c r="L182" s="363" t="e">
        <f>'Datos de partida'!$D$219/('Datos de partida'!$H$219*H182)</f>
        <v>#DIV/0!</v>
      </c>
      <c r="M182" s="357" t="str">
        <f>IF(AND($K181,G182),D182*L182,"Falso")</f>
        <v>Falso</v>
      </c>
    </row>
    <row r="183" spans="1:13" ht="12.75">
      <c r="A183" s="600"/>
      <c r="B183" s="600"/>
      <c r="C183" s="384"/>
      <c r="D183" s="354">
        <v>0.168</v>
      </c>
      <c r="F183" s="357"/>
      <c r="G183" s="387" t="b">
        <v>0</v>
      </c>
      <c r="H183" s="360">
        <v>900</v>
      </c>
      <c r="I183" s="363" t="e">
        <f>'Datos de partida'!$D$211/('Datos de partida'!$H$211*H183)</f>
        <v>#DIV/0!</v>
      </c>
      <c r="J183" s="357" t="str">
        <f>IF(AND($F181,G183),D183*I183,"Falso")</f>
        <v>Falso</v>
      </c>
      <c r="K183" s="357"/>
      <c r="L183" s="363" t="e">
        <f>'Datos de partida'!$D$219/('Datos de partida'!$H$219*H183)</f>
        <v>#DIV/0!</v>
      </c>
      <c r="M183" s="357" t="str">
        <f>IF(AND($K181,G183),D183*L183,"Falso")</f>
        <v>Falso</v>
      </c>
    </row>
    <row r="184" spans="1:13" ht="12.75">
      <c r="A184" s="601" t="s">
        <v>338</v>
      </c>
      <c r="B184" s="601" t="s">
        <v>338</v>
      </c>
      <c r="C184" s="385"/>
      <c r="D184" s="355">
        <v>0.051</v>
      </c>
      <c r="F184" s="366" t="b">
        <v>0</v>
      </c>
      <c r="G184" s="387" t="b">
        <v>0</v>
      </c>
      <c r="H184" s="361">
        <v>0.8</v>
      </c>
      <c r="I184" s="364" t="e">
        <f>'Datos de partida'!$D$211/('Datos de partida'!$H$211*H184)</f>
        <v>#DIV/0!</v>
      </c>
      <c r="J184" s="357" t="str">
        <f>IF(AND($F184,G184),D184*I184*10^-3,"Falso")</f>
        <v>Falso</v>
      </c>
      <c r="K184" s="366" t="b">
        <v>0</v>
      </c>
      <c r="L184" s="364" t="e">
        <f>'Datos de partida'!$D$219/('Datos de partida'!$H$219*H184)</f>
        <v>#DIV/0!</v>
      </c>
      <c r="M184" s="357" t="str">
        <f>IF(AND($K184,G184),D184*L184*10^-3,"Falso")</f>
        <v>Falso</v>
      </c>
    </row>
    <row r="185" spans="1:13" ht="12.75">
      <c r="A185" s="599"/>
      <c r="B185" s="599"/>
      <c r="C185" s="383"/>
      <c r="D185" s="355">
        <v>0.288</v>
      </c>
      <c r="F185" s="357"/>
      <c r="G185" s="387" t="b">
        <v>0</v>
      </c>
      <c r="H185" s="361">
        <v>0.8</v>
      </c>
      <c r="I185" s="364" t="e">
        <f>'Datos de partida'!$D$211/('Datos de partida'!$H$211*H185)</f>
        <v>#DIV/0!</v>
      </c>
      <c r="J185" s="357" t="str">
        <f>IF(AND($F184,G185),D185*I185*10^-3,"Falso")</f>
        <v>Falso</v>
      </c>
      <c r="K185" s="357"/>
      <c r="L185" s="364" t="e">
        <f>'Datos de partida'!$D$219/('Datos de partida'!$H$219*H185)</f>
        <v>#DIV/0!</v>
      </c>
      <c r="M185" s="357" t="str">
        <f>IF(AND($K184,G185),D185*L185*10^-3,"Falso")</f>
        <v>Falso</v>
      </c>
    </row>
    <row r="186" spans="1:13" ht="12.75">
      <c r="A186" s="600"/>
      <c r="B186" s="600"/>
      <c r="C186" s="384"/>
      <c r="D186" s="355">
        <v>0.146</v>
      </c>
      <c r="F186" s="357"/>
      <c r="G186" s="387" t="b">
        <v>0</v>
      </c>
      <c r="H186" s="361">
        <v>0.8</v>
      </c>
      <c r="I186" s="364" t="e">
        <f>'Datos de partida'!$D$211/('Datos de partida'!$H$211*H186)</f>
        <v>#DIV/0!</v>
      </c>
      <c r="J186" s="357" t="str">
        <f>IF(AND($F184,G186),D186*I186*10^-3,"Falso")</f>
        <v>Falso</v>
      </c>
      <c r="K186" s="357"/>
      <c r="L186" s="364" t="e">
        <f>'Datos de partida'!$D$219/('Datos de partida'!$H$219*H186)</f>
        <v>#DIV/0!</v>
      </c>
      <c r="M186" s="357" t="str">
        <f>IF(AND($K184,G186),D186*L186*10^-3,"Falso")</f>
        <v>Falso</v>
      </c>
    </row>
    <row r="187" spans="1:13" ht="12.75">
      <c r="A187" s="601" t="s">
        <v>339</v>
      </c>
      <c r="B187" s="601" t="s">
        <v>339</v>
      </c>
      <c r="C187" s="385"/>
      <c r="D187" s="352">
        <v>285.763</v>
      </c>
      <c r="F187" s="366" t="b">
        <v>0</v>
      </c>
      <c r="G187" s="387" t="b">
        <v>0</v>
      </c>
      <c r="H187" s="359"/>
      <c r="I187" s="362" t="e">
        <f>'Datos de partida'!$D$211/'Datos de partida'!$H$211</f>
        <v>#DIV/0!</v>
      </c>
      <c r="J187" s="357" t="str">
        <f>IF(AND($F187,G187),D187*I187*10^-6,"Falso")</f>
        <v>Falso</v>
      </c>
      <c r="K187" s="366" t="b">
        <v>0</v>
      </c>
      <c r="L187" s="365" t="e">
        <f>'Datos de partida'!$D$219/'Datos de partida'!$H$219</f>
        <v>#DIV/0!</v>
      </c>
      <c r="M187" s="357" t="str">
        <f>IF(AND($K187,G187),D187*L187*10^-6,"Falso")</f>
        <v>Falso</v>
      </c>
    </row>
    <row r="188" spans="1:13" ht="13.5" thickBot="1">
      <c r="A188" s="602"/>
      <c r="B188" s="602"/>
      <c r="C188" s="386"/>
      <c r="D188" s="356">
        <v>140.61</v>
      </c>
      <c r="F188" s="357"/>
      <c r="G188" s="387" t="b">
        <v>0</v>
      </c>
      <c r="H188" s="359"/>
      <c r="I188" s="362" t="e">
        <f>'Datos de partida'!$D$211/'Datos de partida'!$H$211</f>
        <v>#DIV/0!</v>
      </c>
      <c r="J188" s="358" t="str">
        <f>IF(AND($F187,G188),D188*I188*10^-6,"Falso")</f>
        <v>Falso</v>
      </c>
      <c r="K188" s="357"/>
      <c r="L188" s="365" t="e">
        <f>'Datos de partida'!$D$219/'Datos de partida'!$H$219</f>
        <v>#DIV/0!</v>
      </c>
      <c r="M188" s="357" t="str">
        <f>IF(AND($K187,G188),D188*L188*10^-6,"Falso")</f>
        <v>Falso</v>
      </c>
    </row>
    <row r="189" spans="6:13" ht="14.25" thickBot="1" thickTop="1">
      <c r="F189" s="367" t="s">
        <v>370</v>
      </c>
      <c r="G189" s="368">
        <f>SUM(J189,M189)</f>
        <v>0</v>
      </c>
      <c r="H189" s="367"/>
      <c r="I189" s="367"/>
      <c r="J189" s="368">
        <f>SUM(J175:J188)</f>
        <v>0</v>
      </c>
      <c r="K189" s="367"/>
      <c r="L189" s="367"/>
      <c r="M189" s="368">
        <f>SUM(M175:M188)</f>
        <v>0</v>
      </c>
    </row>
    <row r="190" spans="1:4" ht="16.5" thickBot="1" thickTop="1">
      <c r="A190" s="375" t="s">
        <v>369</v>
      </c>
      <c r="B190" s="376">
        <f>_xlfn.IFERROR(G189,"ERROR: Introduzca todos los DATOS DE PARTIDA")</f>
        <v>0</v>
      </c>
      <c r="C190" s="373"/>
      <c r="D190" s="374"/>
    </row>
    <row r="191" ht="13.5" thickTop="1"/>
    <row r="193" ht="13.5" thickBot="1"/>
    <row r="194" spans="1:8" ht="13.5" thickTop="1">
      <c r="A194" s="609" t="s">
        <v>395</v>
      </c>
      <c r="B194" s="610"/>
      <c r="C194" s="611"/>
      <c r="D194" s="518"/>
      <c r="E194" s="519"/>
      <c r="F194" s="508"/>
      <c r="G194" s="508"/>
      <c r="H194" s="509"/>
    </row>
    <row r="195" spans="1:8" ht="18" customHeight="1">
      <c r="A195" s="606" t="s">
        <v>397</v>
      </c>
      <c r="B195" s="607"/>
      <c r="C195" s="608"/>
      <c r="D195" s="520"/>
      <c r="E195" s="516"/>
      <c r="F195" s="510"/>
      <c r="G195" s="510"/>
      <c r="H195" s="511"/>
    </row>
    <row r="196" spans="1:8" ht="29.25" customHeight="1">
      <c r="A196" s="603" t="s">
        <v>396</v>
      </c>
      <c r="B196" s="604"/>
      <c r="C196" s="605"/>
      <c r="D196" s="521"/>
      <c r="E196" s="517"/>
      <c r="F196" s="512"/>
      <c r="G196" s="512"/>
      <c r="H196" s="513"/>
    </row>
    <row r="197" spans="1:8" ht="13.5" thickBot="1">
      <c r="A197" s="612"/>
      <c r="B197" s="613"/>
      <c r="C197" s="614"/>
      <c r="D197" s="521"/>
      <c r="E197" s="517"/>
      <c r="F197" s="514"/>
      <c r="G197" s="514"/>
      <c r="H197" s="515"/>
    </row>
    <row r="198" ht="13.5" thickTop="1"/>
  </sheetData>
  <sheetProtection password="F746" sheet="1"/>
  <mergeCells count="104">
    <mergeCell ref="A196:C196"/>
    <mergeCell ref="A195:C195"/>
    <mergeCell ref="A194:C194"/>
    <mergeCell ref="A197:C197"/>
    <mergeCell ref="A149:A150"/>
    <mergeCell ref="B149:B150"/>
    <mergeCell ref="A156:A158"/>
    <mergeCell ref="B156:B158"/>
    <mergeCell ref="A159:A161"/>
    <mergeCell ref="B159:B161"/>
    <mergeCell ref="A140:A142"/>
    <mergeCell ref="B140:B142"/>
    <mergeCell ref="A143:A145"/>
    <mergeCell ref="B143:B145"/>
    <mergeCell ref="A146:A148"/>
    <mergeCell ref="B146:B148"/>
    <mergeCell ref="A127:A129"/>
    <mergeCell ref="B127:B129"/>
    <mergeCell ref="A130:A131"/>
    <mergeCell ref="B130:B131"/>
    <mergeCell ref="A137:A139"/>
    <mergeCell ref="B137:B139"/>
    <mergeCell ref="A118:A120"/>
    <mergeCell ref="B118:B120"/>
    <mergeCell ref="A121:A123"/>
    <mergeCell ref="B121:B123"/>
    <mergeCell ref="A124:A126"/>
    <mergeCell ref="B124:B126"/>
    <mergeCell ref="A105:A107"/>
    <mergeCell ref="B105:B107"/>
    <mergeCell ref="A108:A110"/>
    <mergeCell ref="B108:B110"/>
    <mergeCell ref="A111:A112"/>
    <mergeCell ref="B111:B112"/>
    <mergeCell ref="A92:A93"/>
    <mergeCell ref="B92:B93"/>
    <mergeCell ref="A99:A101"/>
    <mergeCell ref="B99:B101"/>
    <mergeCell ref="A102:A104"/>
    <mergeCell ref="B102:B104"/>
    <mergeCell ref="A83:A85"/>
    <mergeCell ref="B83:B85"/>
    <mergeCell ref="A86:A88"/>
    <mergeCell ref="B86:B88"/>
    <mergeCell ref="A89:A91"/>
    <mergeCell ref="B89:B91"/>
    <mergeCell ref="A70:A72"/>
    <mergeCell ref="B70:B72"/>
    <mergeCell ref="A73:A74"/>
    <mergeCell ref="B73:B74"/>
    <mergeCell ref="A80:A82"/>
    <mergeCell ref="B80:B82"/>
    <mergeCell ref="A61:A63"/>
    <mergeCell ref="B61:B63"/>
    <mergeCell ref="A64:A66"/>
    <mergeCell ref="B64:B66"/>
    <mergeCell ref="A67:A69"/>
    <mergeCell ref="B67:B69"/>
    <mergeCell ref="A54:A55"/>
    <mergeCell ref="B54:B55"/>
    <mergeCell ref="A45:A47"/>
    <mergeCell ref="B45:B47"/>
    <mergeCell ref="A48:A50"/>
    <mergeCell ref="B48:B50"/>
    <mergeCell ref="A51:A53"/>
    <mergeCell ref="B51:B53"/>
    <mergeCell ref="A32:A34"/>
    <mergeCell ref="B32:B34"/>
    <mergeCell ref="A35:A36"/>
    <mergeCell ref="B35:B36"/>
    <mergeCell ref="A42:A44"/>
    <mergeCell ref="B42:B44"/>
    <mergeCell ref="A23:A25"/>
    <mergeCell ref="B23:B25"/>
    <mergeCell ref="A26:A28"/>
    <mergeCell ref="B26:B28"/>
    <mergeCell ref="A29:A31"/>
    <mergeCell ref="B29:B31"/>
    <mergeCell ref="A4:A6"/>
    <mergeCell ref="A7:A9"/>
    <mergeCell ref="A13:A15"/>
    <mergeCell ref="A16:A17"/>
    <mergeCell ref="A10:A12"/>
    <mergeCell ref="B4:B6"/>
    <mergeCell ref="B7:B9"/>
    <mergeCell ref="B10:B12"/>
    <mergeCell ref="B13:B15"/>
    <mergeCell ref="B16:B17"/>
    <mergeCell ref="A162:A164"/>
    <mergeCell ref="B162:B164"/>
    <mergeCell ref="A165:A167"/>
    <mergeCell ref="B165:B167"/>
    <mergeCell ref="A168:A169"/>
    <mergeCell ref="B168:B169"/>
    <mergeCell ref="A175:A177"/>
    <mergeCell ref="B175:B177"/>
    <mergeCell ref="A187:A188"/>
    <mergeCell ref="B187:B188"/>
    <mergeCell ref="A178:A180"/>
    <mergeCell ref="B178:B180"/>
    <mergeCell ref="A181:A183"/>
    <mergeCell ref="B181:B183"/>
    <mergeCell ref="A184:A186"/>
    <mergeCell ref="B184:B186"/>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Hoja2">
    <tabColor rgb="FF000080"/>
  </sheetPr>
  <dimension ref="A1:AF361"/>
  <sheetViews>
    <sheetView showGridLines="0" zoomScale="90" zoomScaleNormal="90" zoomScaleSheetLayoutView="85" zoomScalePageLayoutView="0" workbookViewId="0" topLeftCell="B1">
      <selection activeCell="C8" sqref="C8:F8"/>
    </sheetView>
  </sheetViews>
  <sheetFormatPr defaultColWidth="11.421875" defaultRowHeight="12.75"/>
  <cols>
    <col min="1" max="1" width="23.8515625" style="3" customWidth="1"/>
    <col min="2" max="2" width="9.7109375" style="3" customWidth="1"/>
    <col min="3" max="3" width="23.421875" style="3" customWidth="1"/>
    <col min="4" max="4" width="23.57421875" style="3" customWidth="1"/>
    <col min="5" max="5" width="8.28125" style="3" customWidth="1"/>
    <col min="6" max="6" width="22.8515625" style="3" customWidth="1"/>
    <col min="7" max="7" width="12.57421875" style="152" hidden="1" customWidth="1"/>
    <col min="8" max="8" width="17.8515625" style="152" hidden="1" customWidth="1"/>
    <col min="9" max="9" width="6.140625" style="152" hidden="1" customWidth="1"/>
    <col min="10" max="10" width="11.8515625" style="152" hidden="1" customWidth="1"/>
    <col min="11" max="13" width="11.421875" style="4" hidden="1" customWidth="1"/>
    <col min="14" max="14" width="8.28125" style="4" hidden="1" customWidth="1"/>
    <col min="15" max="15" width="50.7109375" style="4" hidden="1" customWidth="1"/>
    <col min="16" max="16" width="6.28125" style="4" hidden="1" customWidth="1"/>
    <col min="17" max="17" width="20.57421875" style="4" hidden="1" customWidth="1"/>
    <col min="18" max="18" width="4.7109375" style="4" hidden="1" customWidth="1"/>
    <col min="19" max="19" width="35.421875" style="4" hidden="1" customWidth="1"/>
    <col min="20" max="20" width="4.28125" style="4" hidden="1" customWidth="1"/>
    <col min="21" max="21" width="7.57421875" style="4" hidden="1" customWidth="1"/>
    <col min="22" max="22" width="59.8515625" style="4" hidden="1" customWidth="1"/>
    <col min="23" max="23" width="11.421875" style="4" hidden="1" customWidth="1"/>
    <col min="24" max="28" width="11.421875" style="4" customWidth="1"/>
    <col min="29" max="16384" width="11.421875" style="4" customWidth="1"/>
  </cols>
  <sheetData>
    <row r="1" spans="1:16" ht="15.75">
      <c r="A1" s="632" t="s">
        <v>306</v>
      </c>
      <c r="B1" s="632"/>
      <c r="C1" s="632"/>
      <c r="D1" s="632"/>
      <c r="E1" s="632"/>
      <c r="F1" s="632"/>
      <c r="G1" s="108"/>
      <c r="H1" s="109"/>
      <c r="I1" s="109"/>
      <c r="J1" s="109"/>
      <c r="K1" s="1"/>
      <c r="L1" s="1"/>
      <c r="M1" s="110"/>
      <c r="N1" s="110"/>
      <c r="O1" s="1" t="s">
        <v>299</v>
      </c>
      <c r="P1" s="1"/>
    </row>
    <row r="2" spans="1:16" ht="12.75" customHeight="1" thickBot="1">
      <c r="A2" s="5"/>
      <c r="B2" s="5"/>
      <c r="C2" s="5"/>
      <c r="D2" s="5"/>
      <c r="E2" s="5"/>
      <c r="F2" s="5"/>
      <c r="G2" s="111"/>
      <c r="H2" s="109"/>
      <c r="I2" s="109"/>
      <c r="J2" s="109"/>
      <c r="K2" s="1"/>
      <c r="L2" s="1"/>
      <c r="M2" s="112"/>
      <c r="N2" s="112"/>
      <c r="O2" s="1" t="s">
        <v>300</v>
      </c>
      <c r="P2" s="1"/>
    </row>
    <row r="3" spans="1:22" ht="18.75" customHeight="1" thickBot="1" thickTop="1">
      <c r="A3" s="6" t="s">
        <v>14</v>
      </c>
      <c r="B3" s="7"/>
      <c r="C3" s="2"/>
      <c r="D3" s="2"/>
      <c r="E3" s="2"/>
      <c r="F3" s="2"/>
      <c r="G3" s="109"/>
      <c r="H3" s="109"/>
      <c r="I3" s="109"/>
      <c r="J3" s="109"/>
      <c r="K3" s="1"/>
      <c r="L3" s="1"/>
      <c r="M3" s="1" t="s">
        <v>149</v>
      </c>
      <c r="N3" s="1"/>
      <c r="O3" s="1"/>
      <c r="P3" s="1"/>
      <c r="U3" s="113" t="s">
        <v>70</v>
      </c>
      <c r="V3" s="114" t="s">
        <v>71</v>
      </c>
    </row>
    <row r="4" spans="1:32" ht="16.5" thickTop="1">
      <c r="A4" s="8" t="s">
        <v>64</v>
      </c>
      <c r="B4" s="9"/>
      <c r="C4" s="652">
        <f>IF('Datos de partida'!D16="","",'Datos de partida'!D16)</f>
      </c>
      <c r="D4" s="652"/>
      <c r="E4" s="652"/>
      <c r="F4" s="653"/>
      <c r="G4" s="115"/>
      <c r="H4" s="109"/>
      <c r="I4" s="109"/>
      <c r="J4" s="109"/>
      <c r="K4" s="116"/>
      <c r="L4" s="1"/>
      <c r="M4" s="117" t="s">
        <v>143</v>
      </c>
      <c r="N4" s="118" t="s">
        <v>81</v>
      </c>
      <c r="O4" s="119" t="s">
        <v>144</v>
      </c>
      <c r="P4" s="1"/>
      <c r="Q4" s="120" t="s">
        <v>146</v>
      </c>
      <c r="S4" s="121" t="s">
        <v>150</v>
      </c>
      <c r="U4" s="122">
        <v>1</v>
      </c>
      <c r="V4" s="123" t="s">
        <v>283</v>
      </c>
      <c r="Y4" s="522" t="s">
        <v>398</v>
      </c>
      <c r="Z4" s="523"/>
      <c r="AA4" s="523"/>
      <c r="AB4" s="523"/>
      <c r="AC4" s="523"/>
      <c r="AD4" s="523"/>
      <c r="AE4" s="523"/>
      <c r="AF4" s="524"/>
    </row>
    <row r="5" spans="1:32" ht="15" customHeight="1">
      <c r="A5" s="617" t="s">
        <v>78</v>
      </c>
      <c r="B5" s="618"/>
      <c r="C5" s="618"/>
      <c r="D5" s="153"/>
      <c r="E5" s="10"/>
      <c r="F5" s="11"/>
      <c r="G5" s="124" t="s">
        <v>80</v>
      </c>
      <c r="H5" s="33">
        <v>1</v>
      </c>
      <c r="I5" s="109"/>
      <c r="J5" s="109"/>
      <c r="K5" s="116"/>
      <c r="L5" s="1"/>
      <c r="M5" s="125"/>
      <c r="N5" s="126"/>
      <c r="O5" s="127"/>
      <c r="P5" s="1"/>
      <c r="Q5" s="128" t="s">
        <v>147</v>
      </c>
      <c r="S5" s="128" t="s">
        <v>151</v>
      </c>
      <c r="U5" s="122">
        <v>2</v>
      </c>
      <c r="V5" s="123" t="s">
        <v>284</v>
      </c>
      <c r="Y5" s="587" t="s">
        <v>399</v>
      </c>
      <c r="Z5" s="588"/>
      <c r="AA5" s="588"/>
      <c r="AB5" s="588"/>
      <c r="AC5" s="588"/>
      <c r="AD5" s="588"/>
      <c r="AE5" s="588"/>
      <c r="AF5" s="589"/>
    </row>
    <row r="6" spans="1:32" ht="15.75" thickBot="1">
      <c r="A6" s="617" t="s">
        <v>65</v>
      </c>
      <c r="B6" s="618"/>
      <c r="C6" s="618"/>
      <c r="D6" s="12">
        <f>IF(H5=1,'Datos de partida'!D26,'Datos de partida'!D34)</f>
        <v>0</v>
      </c>
      <c r="E6" s="13"/>
      <c r="F6" s="14"/>
      <c r="G6" s="109"/>
      <c r="H6" s="109"/>
      <c r="I6" s="109"/>
      <c r="J6" s="109"/>
      <c r="K6" s="116"/>
      <c r="L6" s="1"/>
      <c r="M6" s="129" t="s">
        <v>136</v>
      </c>
      <c r="N6" s="130">
        <v>55</v>
      </c>
      <c r="O6" s="131" t="s">
        <v>110</v>
      </c>
      <c r="P6" s="1"/>
      <c r="Q6" s="132" t="s">
        <v>148</v>
      </c>
      <c r="S6" s="128" t="s">
        <v>152</v>
      </c>
      <c r="U6" s="122">
        <v>3</v>
      </c>
      <c r="V6" s="123" t="s">
        <v>72</v>
      </c>
      <c r="Y6" s="587"/>
      <c r="Z6" s="588"/>
      <c r="AA6" s="588"/>
      <c r="AB6" s="588"/>
      <c r="AC6" s="588"/>
      <c r="AD6" s="588"/>
      <c r="AE6" s="588"/>
      <c r="AF6" s="589"/>
    </row>
    <row r="7" spans="1:32" ht="16.5" customHeight="1" thickBot="1" thickTop="1">
      <c r="A7" s="643" t="s">
        <v>66</v>
      </c>
      <c r="B7" s="644"/>
      <c r="C7" s="644"/>
      <c r="D7" s="15">
        <f>'Datos de partida'!D20</f>
        <v>1</v>
      </c>
      <c r="E7" s="16"/>
      <c r="F7" s="17"/>
      <c r="G7" s="109"/>
      <c r="H7" s="109"/>
      <c r="I7" s="109"/>
      <c r="J7" s="109"/>
      <c r="K7" s="116"/>
      <c r="L7" s="1"/>
      <c r="M7" s="129" t="s">
        <v>136</v>
      </c>
      <c r="N7" s="130">
        <v>56</v>
      </c>
      <c r="O7" s="131" t="s">
        <v>111</v>
      </c>
      <c r="P7" s="1"/>
      <c r="S7" s="128" t="s">
        <v>153</v>
      </c>
      <c r="U7" s="122">
        <v>4</v>
      </c>
      <c r="V7" s="123" t="s">
        <v>373</v>
      </c>
      <c r="Y7" s="587" t="s">
        <v>400</v>
      </c>
      <c r="Z7" s="588"/>
      <c r="AA7" s="588"/>
      <c r="AB7" s="588"/>
      <c r="AC7" s="588"/>
      <c r="AD7" s="588"/>
      <c r="AE7" s="588"/>
      <c r="AF7" s="589"/>
    </row>
    <row r="8" spans="1:32" ht="15.75" thickBot="1">
      <c r="A8" s="650" t="s">
        <v>157</v>
      </c>
      <c r="B8" s="651"/>
      <c r="C8" s="621"/>
      <c r="D8" s="622"/>
      <c r="E8" s="622"/>
      <c r="F8" s="623"/>
      <c r="G8" s="109"/>
      <c r="H8" s="109"/>
      <c r="I8" s="109"/>
      <c r="J8" s="109"/>
      <c r="K8" s="116"/>
      <c r="L8" s="1"/>
      <c r="M8" s="129" t="s">
        <v>136</v>
      </c>
      <c r="N8" s="130">
        <v>44</v>
      </c>
      <c r="O8" s="131" t="s">
        <v>100</v>
      </c>
      <c r="P8" s="1"/>
      <c r="S8" s="132" t="s">
        <v>154</v>
      </c>
      <c r="U8" s="122">
        <v>5</v>
      </c>
      <c r="V8" s="123" t="s">
        <v>418</v>
      </c>
      <c r="Y8" s="587"/>
      <c r="Z8" s="588"/>
      <c r="AA8" s="588"/>
      <c r="AB8" s="588"/>
      <c r="AC8" s="588"/>
      <c r="AD8" s="588"/>
      <c r="AE8" s="588"/>
      <c r="AF8" s="589"/>
    </row>
    <row r="9" spans="1:32" ht="15.75" thickTop="1">
      <c r="A9" s="647" t="s">
        <v>155</v>
      </c>
      <c r="B9" s="648"/>
      <c r="C9" s="641"/>
      <c r="D9" s="641"/>
      <c r="E9" s="649"/>
      <c r="F9" s="642"/>
      <c r="G9" s="109"/>
      <c r="H9" s="109"/>
      <c r="I9" s="109"/>
      <c r="J9" s="109"/>
      <c r="K9" s="116"/>
      <c r="L9" s="1"/>
      <c r="M9" s="129" t="s">
        <v>136</v>
      </c>
      <c r="N9" s="130">
        <v>34</v>
      </c>
      <c r="O9" s="131" t="s">
        <v>94</v>
      </c>
      <c r="P9" s="1"/>
      <c r="U9" s="122">
        <v>6</v>
      </c>
      <c r="V9" s="123" t="s">
        <v>288</v>
      </c>
      <c r="Y9" s="587"/>
      <c r="Z9" s="588"/>
      <c r="AA9" s="588"/>
      <c r="AB9" s="588"/>
      <c r="AC9" s="588"/>
      <c r="AD9" s="588"/>
      <c r="AE9" s="588"/>
      <c r="AF9" s="589"/>
    </row>
    <row r="10" spans="1:32" ht="15">
      <c r="A10" s="645" t="s">
        <v>156</v>
      </c>
      <c r="B10" s="646"/>
      <c r="C10" s="663"/>
      <c r="D10" s="663"/>
      <c r="E10" s="664"/>
      <c r="F10" s="665"/>
      <c r="G10" s="109"/>
      <c r="H10" s="109"/>
      <c r="I10" s="109"/>
      <c r="J10" s="109"/>
      <c r="K10" s="116"/>
      <c r="L10" s="1"/>
      <c r="M10" s="129" t="s">
        <v>136</v>
      </c>
      <c r="N10" s="130">
        <v>26</v>
      </c>
      <c r="O10" s="131" t="s">
        <v>90</v>
      </c>
      <c r="P10" s="1"/>
      <c r="U10" s="122">
        <v>7</v>
      </c>
      <c r="V10" s="123" t="s">
        <v>289</v>
      </c>
      <c r="Y10" s="675" t="s">
        <v>401</v>
      </c>
      <c r="Z10" s="676"/>
      <c r="AA10" s="676"/>
      <c r="AB10" s="676"/>
      <c r="AC10" s="676"/>
      <c r="AD10" s="676"/>
      <c r="AE10" s="676"/>
      <c r="AF10" s="677"/>
    </row>
    <row r="11" spans="1:32" ht="15.75" thickBot="1">
      <c r="A11" s="645" t="s">
        <v>23</v>
      </c>
      <c r="B11" s="646"/>
      <c r="C11" s="625"/>
      <c r="D11" s="626"/>
      <c r="E11" s="626"/>
      <c r="F11" s="627"/>
      <c r="G11" s="109"/>
      <c r="H11" s="109"/>
      <c r="I11" s="109"/>
      <c r="J11" s="109"/>
      <c r="K11" s="116"/>
      <c r="L11" s="1"/>
      <c r="M11" s="129" t="s">
        <v>136</v>
      </c>
      <c r="N11" s="130">
        <v>81</v>
      </c>
      <c r="O11" s="131" t="s">
        <v>123</v>
      </c>
      <c r="P11" s="1"/>
      <c r="U11" s="122">
        <v>8</v>
      </c>
      <c r="V11" s="123" t="s">
        <v>73</v>
      </c>
      <c r="Y11" s="675"/>
      <c r="Z11" s="676"/>
      <c r="AA11" s="676"/>
      <c r="AB11" s="676"/>
      <c r="AC11" s="676"/>
      <c r="AD11" s="676"/>
      <c r="AE11" s="676"/>
      <c r="AF11" s="677"/>
    </row>
    <row r="12" spans="1:32" ht="25.5">
      <c r="A12" s="638" t="s">
        <v>20</v>
      </c>
      <c r="B12" s="630"/>
      <c r="C12" s="18" t="s">
        <v>24</v>
      </c>
      <c r="D12" s="630" t="s">
        <v>20</v>
      </c>
      <c r="E12" s="630"/>
      <c r="F12" s="19" t="s">
        <v>24</v>
      </c>
      <c r="G12" s="109"/>
      <c r="H12" s="109"/>
      <c r="I12" s="109"/>
      <c r="J12" s="109"/>
      <c r="K12" s="116"/>
      <c r="L12" s="1"/>
      <c r="M12" s="129" t="s">
        <v>136</v>
      </c>
      <c r="N12" s="130">
        <v>94</v>
      </c>
      <c r="O12" s="131" t="s">
        <v>131</v>
      </c>
      <c r="P12" s="1"/>
      <c r="U12" s="122">
        <v>9</v>
      </c>
      <c r="V12" s="123" t="s">
        <v>374</v>
      </c>
      <c r="Y12" s="678" t="s">
        <v>402</v>
      </c>
      <c r="Z12" s="679"/>
      <c r="AA12" s="679"/>
      <c r="AB12" s="679"/>
      <c r="AC12" s="679"/>
      <c r="AD12" s="679"/>
      <c r="AE12" s="679"/>
      <c r="AF12" s="680"/>
    </row>
    <row r="13" spans="1:32" ht="15" customHeight="1">
      <c r="A13" s="616" t="s">
        <v>25</v>
      </c>
      <c r="B13" s="615"/>
      <c r="C13" s="225"/>
      <c r="D13" s="615" t="s">
        <v>31</v>
      </c>
      <c r="E13" s="615"/>
      <c r="F13" s="227"/>
      <c r="G13" s="133" t="s">
        <v>41</v>
      </c>
      <c r="H13" s="134">
        <f aca="true" t="shared" si="0" ref="H13:H21">C13*$C$11*$D$6*$D$7/1000000</f>
        <v>0</v>
      </c>
      <c r="I13" s="135" t="s">
        <v>49</v>
      </c>
      <c r="J13" s="134">
        <f aca="true" t="shared" si="1" ref="J13:J21">F13*$C$11*$D$6*$D$7/1000000</f>
        <v>0</v>
      </c>
      <c r="K13" s="116"/>
      <c r="L13" s="1"/>
      <c r="M13" s="129" t="s">
        <v>136</v>
      </c>
      <c r="N13" s="130">
        <v>61</v>
      </c>
      <c r="O13" s="131" t="s">
        <v>116</v>
      </c>
      <c r="P13" s="1"/>
      <c r="U13" s="122">
        <v>10</v>
      </c>
      <c r="V13" s="123" t="s">
        <v>375</v>
      </c>
      <c r="Y13" s="525"/>
      <c r="Z13" s="681" t="s">
        <v>406</v>
      </c>
      <c r="AA13" s="588"/>
      <c r="AB13" s="588"/>
      <c r="AC13" s="588"/>
      <c r="AD13" s="588"/>
      <c r="AE13" s="588"/>
      <c r="AF13" s="589"/>
    </row>
    <row r="14" spans="1:32" ht="15">
      <c r="A14" s="616" t="s">
        <v>26</v>
      </c>
      <c r="B14" s="615"/>
      <c r="C14" s="225"/>
      <c r="D14" s="615" t="s">
        <v>32</v>
      </c>
      <c r="E14" s="615"/>
      <c r="F14" s="227"/>
      <c r="G14" s="133" t="s">
        <v>42</v>
      </c>
      <c r="H14" s="134">
        <f t="shared" si="0"/>
        <v>0</v>
      </c>
      <c r="I14" s="135" t="s">
        <v>50</v>
      </c>
      <c r="J14" s="134">
        <f t="shared" si="1"/>
        <v>0</v>
      </c>
      <c r="K14" s="116"/>
      <c r="L14" s="1"/>
      <c r="M14" s="136" t="s">
        <v>136</v>
      </c>
      <c r="N14" s="137">
        <v>62</v>
      </c>
      <c r="O14" s="138" t="s">
        <v>117</v>
      </c>
      <c r="P14" s="1"/>
      <c r="U14" s="122">
        <v>11</v>
      </c>
      <c r="V14" s="123" t="s">
        <v>376</v>
      </c>
      <c r="Y14" s="525"/>
      <c r="Z14" s="588"/>
      <c r="AA14" s="588"/>
      <c r="AB14" s="588"/>
      <c r="AC14" s="588"/>
      <c r="AD14" s="588"/>
      <c r="AE14" s="588"/>
      <c r="AF14" s="589"/>
    </row>
    <row r="15" spans="1:32" ht="15" customHeight="1">
      <c r="A15" s="616" t="s">
        <v>27</v>
      </c>
      <c r="B15" s="615"/>
      <c r="C15" s="225"/>
      <c r="D15" s="615" t="s">
        <v>34</v>
      </c>
      <c r="E15" s="615"/>
      <c r="F15" s="227"/>
      <c r="G15" s="133" t="s">
        <v>43</v>
      </c>
      <c r="H15" s="134">
        <f t="shared" si="0"/>
        <v>0</v>
      </c>
      <c r="I15" s="135" t="s">
        <v>51</v>
      </c>
      <c r="J15" s="134">
        <f t="shared" si="1"/>
        <v>0</v>
      </c>
      <c r="K15" s="116"/>
      <c r="L15" s="1"/>
      <c r="M15" s="129" t="s">
        <v>136</v>
      </c>
      <c r="N15" s="130">
        <v>99</v>
      </c>
      <c r="O15" s="131" t="s">
        <v>135</v>
      </c>
      <c r="P15" s="1"/>
      <c r="U15" s="122">
        <v>12</v>
      </c>
      <c r="V15" s="123" t="s">
        <v>377</v>
      </c>
      <c r="Y15" s="525"/>
      <c r="Z15" s="588" t="s">
        <v>403</v>
      </c>
      <c r="AA15" s="588"/>
      <c r="AB15" s="588"/>
      <c r="AC15" s="588"/>
      <c r="AD15" s="588"/>
      <c r="AE15" s="588"/>
      <c r="AF15" s="589"/>
    </row>
    <row r="16" spans="1:32" ht="15">
      <c r="A16" s="616" t="s">
        <v>28</v>
      </c>
      <c r="B16" s="615"/>
      <c r="C16" s="225"/>
      <c r="D16" s="615" t="s">
        <v>35</v>
      </c>
      <c r="E16" s="615"/>
      <c r="F16" s="227"/>
      <c r="G16" s="133" t="s">
        <v>44</v>
      </c>
      <c r="H16" s="134">
        <f t="shared" si="0"/>
        <v>0</v>
      </c>
      <c r="I16" s="135" t="s">
        <v>52</v>
      </c>
      <c r="J16" s="134">
        <f t="shared" si="1"/>
        <v>0</v>
      </c>
      <c r="K16" s="116"/>
      <c r="L16" s="1"/>
      <c r="M16" s="129" t="s">
        <v>136</v>
      </c>
      <c r="N16" s="130">
        <v>85</v>
      </c>
      <c r="O16" s="131" t="s">
        <v>125</v>
      </c>
      <c r="P16" s="1"/>
      <c r="U16" s="122">
        <v>13</v>
      </c>
      <c r="V16" s="123" t="s">
        <v>294</v>
      </c>
      <c r="Y16" s="525"/>
      <c r="Z16" s="588"/>
      <c r="AA16" s="588"/>
      <c r="AB16" s="588"/>
      <c r="AC16" s="588"/>
      <c r="AD16" s="588"/>
      <c r="AE16" s="588"/>
      <c r="AF16" s="589"/>
    </row>
    <row r="17" spans="1:32" ht="15" customHeight="1">
      <c r="A17" s="616" t="s">
        <v>127</v>
      </c>
      <c r="B17" s="615"/>
      <c r="C17" s="225"/>
      <c r="D17" s="615" t="s">
        <v>254</v>
      </c>
      <c r="E17" s="615"/>
      <c r="F17" s="227"/>
      <c r="G17" s="133" t="s">
        <v>127</v>
      </c>
      <c r="H17" s="134">
        <f t="shared" si="0"/>
        <v>0</v>
      </c>
      <c r="I17" s="135" t="s">
        <v>254</v>
      </c>
      <c r="J17" s="134">
        <f>F17*$C$11*$D$6*$D$7/1000000</f>
        <v>0</v>
      </c>
      <c r="K17" s="116"/>
      <c r="L17" s="1"/>
      <c r="M17" s="129" t="s">
        <v>136</v>
      </c>
      <c r="N17" s="130">
        <v>28</v>
      </c>
      <c r="O17" s="131" t="s">
        <v>91</v>
      </c>
      <c r="P17" s="1"/>
      <c r="U17" s="122">
        <v>14</v>
      </c>
      <c r="V17" s="123" t="s">
        <v>378</v>
      </c>
      <c r="Y17" s="525"/>
      <c r="Z17" s="588" t="s">
        <v>404</v>
      </c>
      <c r="AA17" s="588"/>
      <c r="AB17" s="588"/>
      <c r="AC17" s="588"/>
      <c r="AD17" s="588"/>
      <c r="AE17" s="588"/>
      <c r="AF17" s="589"/>
    </row>
    <row r="18" spans="1:32" ht="15" customHeight="1">
      <c r="A18" s="616" t="s">
        <v>29</v>
      </c>
      <c r="B18" s="615"/>
      <c r="C18" s="225"/>
      <c r="D18" s="615" t="s">
        <v>39</v>
      </c>
      <c r="E18" s="615"/>
      <c r="F18" s="227"/>
      <c r="G18" s="133" t="s">
        <v>45</v>
      </c>
      <c r="H18" s="134">
        <f t="shared" si="0"/>
        <v>0</v>
      </c>
      <c r="I18" s="135" t="s">
        <v>53</v>
      </c>
      <c r="J18" s="134">
        <f t="shared" si="1"/>
        <v>0</v>
      </c>
      <c r="K18" s="116"/>
      <c r="L18" s="1"/>
      <c r="M18" s="129" t="s">
        <v>136</v>
      </c>
      <c r="N18" s="130">
        <v>29</v>
      </c>
      <c r="O18" s="131" t="s">
        <v>92</v>
      </c>
      <c r="P18" s="1"/>
      <c r="U18" s="122">
        <v>15</v>
      </c>
      <c r="V18" s="123" t="s">
        <v>76</v>
      </c>
      <c r="Y18" s="525"/>
      <c r="Z18" s="588" t="s">
        <v>405</v>
      </c>
      <c r="AA18" s="588"/>
      <c r="AB18" s="588"/>
      <c r="AC18" s="588"/>
      <c r="AD18" s="588"/>
      <c r="AE18" s="588"/>
      <c r="AF18" s="589"/>
    </row>
    <row r="19" spans="1:32" ht="15.75" thickBot="1">
      <c r="A19" s="616" t="s">
        <v>30</v>
      </c>
      <c r="B19" s="615"/>
      <c r="C19" s="225"/>
      <c r="D19" s="615" t="s">
        <v>38</v>
      </c>
      <c r="E19" s="615"/>
      <c r="F19" s="227"/>
      <c r="G19" s="133" t="s">
        <v>46</v>
      </c>
      <c r="H19" s="134">
        <f t="shared" si="0"/>
        <v>0</v>
      </c>
      <c r="I19" s="135" t="s">
        <v>54</v>
      </c>
      <c r="J19" s="134">
        <f t="shared" si="1"/>
        <v>0</v>
      </c>
      <c r="K19" s="116"/>
      <c r="L19" s="1"/>
      <c r="M19" s="136" t="s">
        <v>136</v>
      </c>
      <c r="N19" s="137">
        <v>80</v>
      </c>
      <c r="O19" s="138" t="s">
        <v>122</v>
      </c>
      <c r="P19" s="1"/>
      <c r="U19" s="122">
        <v>16</v>
      </c>
      <c r="V19" s="123" t="s">
        <v>296</v>
      </c>
      <c r="Y19" s="526"/>
      <c r="Z19" s="591"/>
      <c r="AA19" s="591"/>
      <c r="AB19" s="591"/>
      <c r="AC19" s="591"/>
      <c r="AD19" s="591"/>
      <c r="AE19" s="591"/>
      <c r="AF19" s="592"/>
    </row>
    <row r="20" spans="1:22" ht="33" customHeight="1" thickTop="1">
      <c r="A20" s="616" t="s">
        <v>40</v>
      </c>
      <c r="B20" s="615"/>
      <c r="C20" s="225"/>
      <c r="D20" s="615" t="s">
        <v>37</v>
      </c>
      <c r="E20" s="615"/>
      <c r="F20" s="227"/>
      <c r="G20" s="133" t="s">
        <v>47</v>
      </c>
      <c r="H20" s="134">
        <f t="shared" si="0"/>
        <v>0</v>
      </c>
      <c r="I20" s="135" t="s">
        <v>55</v>
      </c>
      <c r="J20" s="134">
        <f t="shared" si="1"/>
        <v>0</v>
      </c>
      <c r="K20" s="116"/>
      <c r="L20" s="1"/>
      <c r="M20" s="129" t="s">
        <v>136</v>
      </c>
      <c r="N20" s="130">
        <v>15</v>
      </c>
      <c r="O20" s="131" t="s">
        <v>88</v>
      </c>
      <c r="P20" s="1"/>
      <c r="U20" s="122">
        <v>17</v>
      </c>
      <c r="V20" s="123" t="s">
        <v>297</v>
      </c>
    </row>
    <row r="21" spans="1:22" ht="15.75" thickBot="1">
      <c r="A21" s="631" t="s">
        <v>33</v>
      </c>
      <c r="B21" s="629"/>
      <c r="C21" s="226"/>
      <c r="D21" s="629" t="s">
        <v>36</v>
      </c>
      <c r="E21" s="629"/>
      <c r="F21" s="228"/>
      <c r="G21" s="133" t="s">
        <v>48</v>
      </c>
      <c r="H21" s="134">
        <f t="shared" si="0"/>
        <v>0</v>
      </c>
      <c r="I21" s="135" t="s">
        <v>56</v>
      </c>
      <c r="J21" s="134">
        <f t="shared" si="1"/>
        <v>0</v>
      </c>
      <c r="K21" s="116"/>
      <c r="L21" s="1"/>
      <c r="M21" s="129" t="s">
        <v>136</v>
      </c>
      <c r="N21" s="130">
        <v>60</v>
      </c>
      <c r="O21" s="131" t="s">
        <v>115</v>
      </c>
      <c r="P21" s="1"/>
      <c r="U21" s="122">
        <v>18</v>
      </c>
      <c r="V21" s="123" t="s">
        <v>379</v>
      </c>
    </row>
    <row r="22" spans="1:22" ht="25.5">
      <c r="A22" s="638" t="s">
        <v>79</v>
      </c>
      <c r="B22" s="630"/>
      <c r="C22" s="18" t="s">
        <v>24</v>
      </c>
      <c r="D22" s="630" t="s">
        <v>79</v>
      </c>
      <c r="E22" s="630"/>
      <c r="F22" s="19" t="s">
        <v>24</v>
      </c>
      <c r="G22" s="133"/>
      <c r="H22" s="134"/>
      <c r="I22" s="135"/>
      <c r="J22" s="134"/>
      <c r="K22" s="116"/>
      <c r="L22" s="1"/>
      <c r="M22" s="129" t="s">
        <v>136</v>
      </c>
      <c r="N22" s="130">
        <v>95</v>
      </c>
      <c r="O22" s="131" t="s">
        <v>132</v>
      </c>
      <c r="P22" s="1"/>
      <c r="U22" s="122">
        <v>19</v>
      </c>
      <c r="V22" s="123" t="s">
        <v>380</v>
      </c>
    </row>
    <row r="23" spans="1:22" ht="15">
      <c r="A23" s="628"/>
      <c r="B23" s="624"/>
      <c r="C23" s="225"/>
      <c r="D23" s="624"/>
      <c r="E23" s="624"/>
      <c r="F23" s="227"/>
      <c r="G23" s="139">
        <f>A23</f>
        <v>0</v>
      </c>
      <c r="H23" s="140">
        <f>C23*$C$11*$D$6*$D$7/1000000</f>
        <v>0</v>
      </c>
      <c r="I23" s="141">
        <f>D23</f>
        <v>0</v>
      </c>
      <c r="J23" s="140">
        <f>F23*$C$11*$D$6*$D$7/1000000</f>
        <v>0</v>
      </c>
      <c r="K23" s="116"/>
      <c r="L23" s="1"/>
      <c r="M23" s="129" t="s">
        <v>136</v>
      </c>
      <c r="N23" s="130">
        <v>33</v>
      </c>
      <c r="O23" s="131" t="s">
        <v>93</v>
      </c>
      <c r="P23" s="1"/>
      <c r="U23" s="122"/>
      <c r="V23" s="123" t="s">
        <v>285</v>
      </c>
    </row>
    <row r="24" spans="1:22" ht="15">
      <c r="A24" s="628"/>
      <c r="B24" s="624"/>
      <c r="C24" s="225"/>
      <c r="D24" s="624"/>
      <c r="E24" s="624"/>
      <c r="F24" s="227"/>
      <c r="G24" s="139">
        <f>A24</f>
        <v>0</v>
      </c>
      <c r="H24" s="140">
        <f>C24*$C$11*$D$6*$D$7/1000000</f>
        <v>0</v>
      </c>
      <c r="I24" s="141">
        <f>D24</f>
        <v>0</v>
      </c>
      <c r="J24" s="140">
        <f>F24*$C$11*$D$6*$D$7/1000000</f>
        <v>0</v>
      </c>
      <c r="K24" s="116"/>
      <c r="L24" s="1"/>
      <c r="M24" s="129" t="s">
        <v>136</v>
      </c>
      <c r="N24" s="130">
        <v>35</v>
      </c>
      <c r="O24" s="131" t="s">
        <v>95</v>
      </c>
      <c r="P24" s="1"/>
      <c r="U24" s="122"/>
      <c r="V24" s="123" t="s">
        <v>286</v>
      </c>
    </row>
    <row r="25" spans="1:22" ht="15">
      <c r="A25" s="628"/>
      <c r="B25" s="624"/>
      <c r="C25" s="225"/>
      <c r="D25" s="624"/>
      <c r="E25" s="624"/>
      <c r="F25" s="227"/>
      <c r="G25" s="139">
        <f>A25</f>
        <v>0</v>
      </c>
      <c r="H25" s="140">
        <f>C25*$C$11*$D$6*$D$7/1000000</f>
        <v>0</v>
      </c>
      <c r="I25" s="141">
        <f>D25</f>
        <v>0</v>
      </c>
      <c r="J25" s="140">
        <f>F25*$C$11*$D$6*$D$7/1000000</f>
        <v>0</v>
      </c>
      <c r="K25" s="116"/>
      <c r="L25" s="1"/>
      <c r="M25" s="129" t="s">
        <v>136</v>
      </c>
      <c r="N25" s="130">
        <v>36</v>
      </c>
      <c r="O25" s="131" t="s">
        <v>96</v>
      </c>
      <c r="P25" s="1"/>
      <c r="U25" s="122"/>
      <c r="V25" s="123" t="s">
        <v>287</v>
      </c>
    </row>
    <row r="26" spans="1:22" ht="15">
      <c r="A26" s="628"/>
      <c r="B26" s="624"/>
      <c r="C26" s="225"/>
      <c r="D26" s="624"/>
      <c r="E26" s="624"/>
      <c r="F26" s="227"/>
      <c r="G26" s="389">
        <f>A26</f>
        <v>0</v>
      </c>
      <c r="H26" s="390">
        <f>C26*$C$11*$D$6*$D$7/1000000</f>
        <v>0</v>
      </c>
      <c r="I26" s="391">
        <f>D26</f>
        <v>0</v>
      </c>
      <c r="J26" s="390">
        <f>F26*$C$11*$D$6*$D$7/1000000</f>
        <v>0</v>
      </c>
      <c r="L26" s="1"/>
      <c r="M26" s="129" t="s">
        <v>136</v>
      </c>
      <c r="N26" s="130">
        <v>3</v>
      </c>
      <c r="O26" s="131" t="s">
        <v>82</v>
      </c>
      <c r="P26" s="1"/>
      <c r="U26" s="122"/>
      <c r="V26" s="123" t="s">
        <v>290</v>
      </c>
    </row>
    <row r="27" spans="1:22" ht="15.75" thickBot="1">
      <c r="A27" s="673"/>
      <c r="B27" s="674"/>
      <c r="C27" s="229"/>
      <c r="D27" s="674"/>
      <c r="E27" s="674"/>
      <c r="F27" s="230"/>
      <c r="G27" s="389">
        <f>A27</f>
        <v>0</v>
      </c>
      <c r="H27" s="390">
        <f>C27*$C$11*$D$6*$D$7/1000000</f>
        <v>0</v>
      </c>
      <c r="I27" s="391">
        <f>D27</f>
        <v>0</v>
      </c>
      <c r="J27" s="390">
        <f>F27*$C$11*$D$6*$D$7/1000000</f>
        <v>0</v>
      </c>
      <c r="L27" s="1"/>
      <c r="M27" s="129" t="s">
        <v>136</v>
      </c>
      <c r="N27" s="130">
        <v>39</v>
      </c>
      <c r="O27" s="131" t="s">
        <v>97</v>
      </c>
      <c r="P27" s="1"/>
      <c r="U27" s="122"/>
      <c r="V27" s="123" t="s">
        <v>291</v>
      </c>
    </row>
    <row r="28" spans="1:22" ht="15.75" thickBot="1">
      <c r="A28" s="20" t="s">
        <v>68</v>
      </c>
      <c r="B28" s="654"/>
      <c r="C28" s="654"/>
      <c r="D28" s="654"/>
      <c r="E28" s="654"/>
      <c r="F28" s="655"/>
      <c r="G28" s="109"/>
      <c r="H28" s="109"/>
      <c r="I28" s="109"/>
      <c r="J28" s="109"/>
      <c r="L28" s="1"/>
      <c r="M28" s="144" t="s">
        <v>136</v>
      </c>
      <c r="N28" s="145">
        <v>84</v>
      </c>
      <c r="O28" s="146" t="s">
        <v>124</v>
      </c>
      <c r="P28" s="1"/>
      <c r="U28" s="122"/>
      <c r="V28" s="123" t="s">
        <v>292</v>
      </c>
    </row>
    <row r="29" spans="7:22" ht="15">
      <c r="G29" s="4"/>
      <c r="H29" s="4"/>
      <c r="I29" s="4"/>
      <c r="J29" s="4"/>
      <c r="L29" s="1"/>
      <c r="M29" s="129" t="s">
        <v>136</v>
      </c>
      <c r="N29" s="130">
        <v>88</v>
      </c>
      <c r="O29" s="131" t="s">
        <v>128</v>
      </c>
      <c r="P29" s="1"/>
      <c r="U29" s="122"/>
      <c r="V29" s="123" t="s">
        <v>74</v>
      </c>
    </row>
    <row r="30" spans="1:22" ht="16.5" thickBot="1">
      <c r="A30" s="6" t="s">
        <v>18</v>
      </c>
      <c r="B30" s="7"/>
      <c r="C30" s="2"/>
      <c r="D30" s="2"/>
      <c r="E30" s="2"/>
      <c r="F30" s="2"/>
      <c r="G30" s="109"/>
      <c r="H30" s="109"/>
      <c r="I30" s="109"/>
      <c r="J30" s="109"/>
      <c r="L30" s="1"/>
      <c r="M30" s="129" t="s">
        <v>136</v>
      </c>
      <c r="N30" s="130">
        <v>70</v>
      </c>
      <c r="O30" s="131" t="s">
        <v>120</v>
      </c>
      <c r="P30" s="1"/>
      <c r="U30" s="122"/>
      <c r="V30" s="123" t="s">
        <v>293</v>
      </c>
    </row>
    <row r="31" spans="1:22" ht="15">
      <c r="A31" s="8" t="s">
        <v>64</v>
      </c>
      <c r="B31" s="9"/>
      <c r="C31" s="652">
        <f>IF('Datos de partida'!D43="","",'Datos de partida'!D43)</f>
      </c>
      <c r="D31" s="652"/>
      <c r="E31" s="652"/>
      <c r="F31" s="653"/>
      <c r="G31" s="115"/>
      <c r="H31" s="109"/>
      <c r="I31" s="109"/>
      <c r="J31" s="109"/>
      <c r="L31" s="1"/>
      <c r="M31" s="129" t="s">
        <v>136</v>
      </c>
      <c r="N31" s="130">
        <v>16</v>
      </c>
      <c r="O31" s="131" t="s">
        <v>89</v>
      </c>
      <c r="P31" s="1"/>
      <c r="U31" s="122"/>
      <c r="V31" s="123" t="s">
        <v>75</v>
      </c>
    </row>
    <row r="32" spans="1:22" ht="15">
      <c r="A32" s="617" t="s">
        <v>78</v>
      </c>
      <c r="B32" s="618"/>
      <c r="C32" s="618"/>
      <c r="D32" s="153"/>
      <c r="E32" s="10"/>
      <c r="F32" s="11"/>
      <c r="G32" s="124" t="s">
        <v>80</v>
      </c>
      <c r="H32" s="33">
        <v>1</v>
      </c>
      <c r="I32" s="109"/>
      <c r="J32" s="109"/>
      <c r="L32" s="1"/>
      <c r="M32" s="129" t="s">
        <v>136</v>
      </c>
      <c r="N32" s="130">
        <v>41</v>
      </c>
      <c r="O32" s="131" t="s">
        <v>98</v>
      </c>
      <c r="P32" s="1"/>
      <c r="U32" s="122"/>
      <c r="V32" s="123" t="s">
        <v>295</v>
      </c>
    </row>
    <row r="33" spans="1:22" ht="15.75" thickBot="1">
      <c r="A33" s="617" t="s">
        <v>65</v>
      </c>
      <c r="B33" s="618"/>
      <c r="C33" s="618"/>
      <c r="D33" s="12">
        <f>IF(H32=1,'Datos de partida'!D53,'Datos de partida'!D61)</f>
        <v>0</v>
      </c>
      <c r="E33" s="13"/>
      <c r="F33" s="14"/>
      <c r="G33" s="109"/>
      <c r="H33" s="109"/>
      <c r="I33" s="109"/>
      <c r="J33" s="109"/>
      <c r="L33" s="1"/>
      <c r="M33" s="129" t="s">
        <v>136</v>
      </c>
      <c r="N33" s="130">
        <v>90</v>
      </c>
      <c r="O33" s="131" t="s">
        <v>129</v>
      </c>
      <c r="P33" s="1"/>
      <c r="U33" s="142"/>
      <c r="V33" s="143" t="s">
        <v>298</v>
      </c>
    </row>
    <row r="34" spans="1:16" ht="14.25" thickBot="1" thickTop="1">
      <c r="A34" s="617" t="s">
        <v>66</v>
      </c>
      <c r="B34" s="618"/>
      <c r="C34" s="618"/>
      <c r="D34" s="21">
        <f>'Datos de partida'!D47</f>
        <v>1</v>
      </c>
      <c r="E34" s="22"/>
      <c r="F34" s="14"/>
      <c r="G34" s="109"/>
      <c r="H34" s="109"/>
      <c r="I34" s="109"/>
      <c r="J34" s="109"/>
      <c r="L34" s="1"/>
      <c r="M34" s="129" t="s">
        <v>136</v>
      </c>
      <c r="N34" s="130">
        <v>42</v>
      </c>
      <c r="O34" s="131" t="s">
        <v>99</v>
      </c>
      <c r="P34" s="1"/>
    </row>
    <row r="35" spans="1:16" ht="12.75">
      <c r="A35" s="619" t="s">
        <v>157</v>
      </c>
      <c r="B35" s="620"/>
      <c r="C35" s="621"/>
      <c r="D35" s="622"/>
      <c r="E35" s="622"/>
      <c r="F35" s="623"/>
      <c r="G35" s="109"/>
      <c r="H35" s="109"/>
      <c r="I35" s="109"/>
      <c r="J35" s="109"/>
      <c r="L35" s="1"/>
      <c r="M35" s="136" t="s">
        <v>136</v>
      </c>
      <c r="N35" s="137">
        <v>10</v>
      </c>
      <c r="O35" s="138" t="s">
        <v>86</v>
      </c>
      <c r="P35" s="1"/>
    </row>
    <row r="36" spans="1:16" ht="12.75">
      <c r="A36" s="639" t="s">
        <v>155</v>
      </c>
      <c r="B36" s="640"/>
      <c r="C36" s="641"/>
      <c r="D36" s="641"/>
      <c r="E36" s="641"/>
      <c r="F36" s="642"/>
      <c r="G36" s="109"/>
      <c r="H36" s="109"/>
      <c r="I36" s="109"/>
      <c r="J36" s="109"/>
      <c r="L36" s="1"/>
      <c r="M36" s="129" t="s">
        <v>136</v>
      </c>
      <c r="N36" s="130">
        <v>72</v>
      </c>
      <c r="O36" s="131" t="s">
        <v>121</v>
      </c>
      <c r="P36" s="1"/>
    </row>
    <row r="37" spans="1:16" ht="12.75">
      <c r="A37" s="639" t="s">
        <v>156</v>
      </c>
      <c r="B37" s="640"/>
      <c r="C37" s="671"/>
      <c r="D37" s="671"/>
      <c r="E37" s="671"/>
      <c r="F37" s="672"/>
      <c r="G37" s="109"/>
      <c r="H37" s="109"/>
      <c r="I37" s="109"/>
      <c r="J37" s="109"/>
      <c r="L37" s="1"/>
      <c r="M37" s="136" t="s">
        <v>136</v>
      </c>
      <c r="N37" s="137">
        <v>14</v>
      </c>
      <c r="O37" s="138" t="s">
        <v>87</v>
      </c>
      <c r="P37" s="1"/>
    </row>
    <row r="38" spans="1:16" ht="13.5" thickBot="1">
      <c r="A38" s="633" t="s">
        <v>23</v>
      </c>
      <c r="B38" s="634"/>
      <c r="C38" s="635"/>
      <c r="D38" s="636"/>
      <c r="E38" s="636"/>
      <c r="F38" s="637"/>
      <c r="G38" s="109"/>
      <c r="H38" s="109"/>
      <c r="I38" s="109"/>
      <c r="J38" s="109"/>
      <c r="L38" s="1"/>
      <c r="M38" s="129" t="s">
        <v>136</v>
      </c>
      <c r="N38" s="130">
        <v>4</v>
      </c>
      <c r="O38" s="131" t="s">
        <v>83</v>
      </c>
      <c r="P38" s="1"/>
    </row>
    <row r="39" spans="1:16" ht="25.5">
      <c r="A39" s="656" t="s">
        <v>20</v>
      </c>
      <c r="B39" s="657"/>
      <c r="C39" s="23" t="s">
        <v>24</v>
      </c>
      <c r="D39" s="657" t="s">
        <v>20</v>
      </c>
      <c r="E39" s="657"/>
      <c r="F39" s="24" t="s">
        <v>24</v>
      </c>
      <c r="G39" s="109"/>
      <c r="H39" s="109"/>
      <c r="I39" s="109"/>
      <c r="J39" s="109"/>
      <c r="L39" s="1"/>
      <c r="M39" s="129" t="s">
        <v>136</v>
      </c>
      <c r="N39" s="130">
        <v>45</v>
      </c>
      <c r="O39" s="131" t="s">
        <v>101</v>
      </c>
      <c r="P39" s="1"/>
    </row>
    <row r="40" spans="1:16" ht="12.75">
      <c r="A40" s="616" t="s">
        <v>25</v>
      </c>
      <c r="B40" s="615"/>
      <c r="C40" s="231"/>
      <c r="D40" s="615" t="s">
        <v>31</v>
      </c>
      <c r="E40" s="615"/>
      <c r="F40" s="233"/>
      <c r="G40" s="133" t="s">
        <v>41</v>
      </c>
      <c r="H40" s="134">
        <f aca="true" t="shared" si="2" ref="H40:H48">C40*$C$38*$D$33*$D$34/1000000</f>
        <v>0</v>
      </c>
      <c r="I40" s="135" t="s">
        <v>49</v>
      </c>
      <c r="J40" s="134">
        <f aca="true" t="shared" si="3" ref="J40:J48">F40*$C$38*$D$33*$D$34/1000000</f>
        <v>0</v>
      </c>
      <c r="L40" s="1"/>
      <c r="M40" s="129" t="s">
        <v>136</v>
      </c>
      <c r="N40" s="130">
        <v>96</v>
      </c>
      <c r="O40" s="131" t="s">
        <v>133</v>
      </c>
      <c r="P40" s="1"/>
    </row>
    <row r="41" spans="1:16" ht="12.75">
      <c r="A41" s="616" t="s">
        <v>26</v>
      </c>
      <c r="B41" s="615"/>
      <c r="C41" s="231"/>
      <c r="D41" s="615" t="s">
        <v>32</v>
      </c>
      <c r="E41" s="615"/>
      <c r="F41" s="233"/>
      <c r="G41" s="133" t="s">
        <v>42</v>
      </c>
      <c r="H41" s="134">
        <f t="shared" si="2"/>
        <v>0</v>
      </c>
      <c r="I41" s="135" t="s">
        <v>50</v>
      </c>
      <c r="J41" s="134">
        <f t="shared" si="3"/>
        <v>0</v>
      </c>
      <c r="L41" s="1"/>
      <c r="M41" s="129" t="s">
        <v>136</v>
      </c>
      <c r="N41" s="130">
        <v>46</v>
      </c>
      <c r="O41" s="131" t="s">
        <v>102</v>
      </c>
      <c r="P41" s="1"/>
    </row>
    <row r="42" spans="1:16" ht="12.75">
      <c r="A42" s="616" t="s">
        <v>27</v>
      </c>
      <c r="B42" s="615"/>
      <c r="C42" s="231"/>
      <c r="D42" s="615" t="s">
        <v>34</v>
      </c>
      <c r="E42" s="615"/>
      <c r="F42" s="233"/>
      <c r="G42" s="133" t="s">
        <v>43</v>
      </c>
      <c r="H42" s="134">
        <f t="shared" si="2"/>
        <v>0</v>
      </c>
      <c r="I42" s="135" t="s">
        <v>51</v>
      </c>
      <c r="J42" s="134">
        <f t="shared" si="3"/>
        <v>0</v>
      </c>
      <c r="L42" s="1"/>
      <c r="M42" s="129" t="s">
        <v>136</v>
      </c>
      <c r="N42" s="130">
        <v>68</v>
      </c>
      <c r="O42" s="131" t="s">
        <v>119</v>
      </c>
      <c r="P42" s="1"/>
    </row>
    <row r="43" spans="1:16" ht="12.75">
      <c r="A43" s="616" t="s">
        <v>28</v>
      </c>
      <c r="B43" s="615"/>
      <c r="C43" s="231"/>
      <c r="D43" s="615" t="s">
        <v>35</v>
      </c>
      <c r="E43" s="615"/>
      <c r="F43" s="233"/>
      <c r="G43" s="133" t="s">
        <v>44</v>
      </c>
      <c r="H43" s="134">
        <f t="shared" si="2"/>
        <v>0</v>
      </c>
      <c r="I43" s="135" t="s">
        <v>52</v>
      </c>
      <c r="J43" s="134">
        <f t="shared" si="3"/>
        <v>0</v>
      </c>
      <c r="L43" s="1"/>
      <c r="M43" s="129" t="s">
        <v>136</v>
      </c>
      <c r="N43" s="130">
        <v>66</v>
      </c>
      <c r="O43" s="131" t="s">
        <v>118</v>
      </c>
      <c r="P43" s="1"/>
    </row>
    <row r="44" spans="1:16" ht="12.75">
      <c r="A44" s="616" t="s">
        <v>127</v>
      </c>
      <c r="B44" s="615"/>
      <c r="C44" s="225"/>
      <c r="D44" s="615" t="s">
        <v>254</v>
      </c>
      <c r="E44" s="615"/>
      <c r="F44" s="233"/>
      <c r="G44" s="133" t="s">
        <v>127</v>
      </c>
      <c r="H44" s="134">
        <f>C44*$C$38*$D$33*$D$34/1000000</f>
        <v>0</v>
      </c>
      <c r="I44" s="135" t="s">
        <v>254</v>
      </c>
      <c r="J44" s="134">
        <f>F44*$C$38*$D$33*$D$34/1000000</f>
        <v>0</v>
      </c>
      <c r="L44" s="1"/>
      <c r="M44" s="129" t="s">
        <v>136</v>
      </c>
      <c r="N44" s="130">
        <v>86</v>
      </c>
      <c r="O44" s="131" t="s">
        <v>126</v>
      </c>
      <c r="P44" s="1"/>
    </row>
    <row r="45" spans="1:16" ht="12.75">
      <c r="A45" s="616" t="s">
        <v>29</v>
      </c>
      <c r="B45" s="615"/>
      <c r="C45" s="231"/>
      <c r="D45" s="615" t="s">
        <v>39</v>
      </c>
      <c r="E45" s="615"/>
      <c r="F45" s="233"/>
      <c r="G45" s="133" t="s">
        <v>45</v>
      </c>
      <c r="H45" s="134">
        <f t="shared" si="2"/>
        <v>0</v>
      </c>
      <c r="I45" s="135" t="s">
        <v>53</v>
      </c>
      <c r="J45" s="134">
        <f t="shared" si="3"/>
        <v>0</v>
      </c>
      <c r="L45" s="1"/>
      <c r="M45" s="129" t="s">
        <v>136</v>
      </c>
      <c r="N45" s="130">
        <v>47</v>
      </c>
      <c r="O45" s="131" t="s">
        <v>103</v>
      </c>
      <c r="P45" s="1"/>
    </row>
    <row r="46" spans="1:16" ht="12.75">
      <c r="A46" s="616" t="s">
        <v>30</v>
      </c>
      <c r="B46" s="615"/>
      <c r="C46" s="231"/>
      <c r="D46" s="615" t="s">
        <v>38</v>
      </c>
      <c r="E46" s="615"/>
      <c r="F46" s="233"/>
      <c r="G46" s="133" t="s">
        <v>46</v>
      </c>
      <c r="H46" s="134">
        <f t="shared" si="2"/>
        <v>0</v>
      </c>
      <c r="I46" s="135" t="s">
        <v>54</v>
      </c>
      <c r="J46" s="134">
        <f t="shared" si="3"/>
        <v>0</v>
      </c>
      <c r="L46" s="1"/>
      <c r="M46" s="129" t="s">
        <v>136</v>
      </c>
      <c r="N46" s="130">
        <v>48</v>
      </c>
      <c r="O46" s="131" t="s">
        <v>104</v>
      </c>
      <c r="P46" s="1"/>
    </row>
    <row r="47" spans="1:16" ht="12.75">
      <c r="A47" s="616" t="s">
        <v>40</v>
      </c>
      <c r="B47" s="615"/>
      <c r="C47" s="231"/>
      <c r="D47" s="615" t="s">
        <v>37</v>
      </c>
      <c r="E47" s="615"/>
      <c r="F47" s="233"/>
      <c r="G47" s="133" t="s">
        <v>47</v>
      </c>
      <c r="H47" s="134">
        <f t="shared" si="2"/>
        <v>0</v>
      </c>
      <c r="I47" s="135" t="s">
        <v>55</v>
      </c>
      <c r="J47" s="134">
        <f t="shared" si="3"/>
        <v>0</v>
      </c>
      <c r="L47" s="1"/>
      <c r="M47" s="129" t="s">
        <v>136</v>
      </c>
      <c r="N47" s="130">
        <v>49</v>
      </c>
      <c r="O47" s="131" t="s">
        <v>105</v>
      </c>
      <c r="P47" s="1"/>
    </row>
    <row r="48" spans="1:16" ht="13.5" thickBot="1">
      <c r="A48" s="631" t="s">
        <v>33</v>
      </c>
      <c r="B48" s="629"/>
      <c r="C48" s="232"/>
      <c r="D48" s="629" t="s">
        <v>36</v>
      </c>
      <c r="E48" s="629"/>
      <c r="F48" s="234"/>
      <c r="G48" s="133" t="s">
        <v>48</v>
      </c>
      <c r="H48" s="134">
        <f t="shared" si="2"/>
        <v>0</v>
      </c>
      <c r="I48" s="135" t="s">
        <v>56</v>
      </c>
      <c r="J48" s="134">
        <f t="shared" si="3"/>
        <v>0</v>
      </c>
      <c r="L48" s="1"/>
      <c r="M48" s="129" t="s">
        <v>136</v>
      </c>
      <c r="N48" s="130">
        <v>9</v>
      </c>
      <c r="O48" s="131" t="s">
        <v>85</v>
      </c>
      <c r="P48" s="1"/>
    </row>
    <row r="49" spans="1:16" ht="25.5">
      <c r="A49" s="638" t="s">
        <v>77</v>
      </c>
      <c r="B49" s="630"/>
      <c r="C49" s="18" t="s">
        <v>24</v>
      </c>
      <c r="D49" s="630" t="s">
        <v>77</v>
      </c>
      <c r="E49" s="630"/>
      <c r="F49" s="19" t="s">
        <v>24</v>
      </c>
      <c r="G49" s="133"/>
      <c r="H49" s="134"/>
      <c r="I49" s="135"/>
      <c r="J49" s="134"/>
      <c r="L49" s="1"/>
      <c r="M49" s="129" t="s">
        <v>136</v>
      </c>
      <c r="N49" s="130">
        <v>50</v>
      </c>
      <c r="O49" s="131" t="s">
        <v>106</v>
      </c>
      <c r="P49" s="1"/>
    </row>
    <row r="50" spans="1:16" ht="12.75">
      <c r="A50" s="658">
        <f>IF($A$23="","",$A$23)</f>
      </c>
      <c r="B50" s="659"/>
      <c r="C50" s="231"/>
      <c r="D50" s="660">
        <f>IF($D$23="","",$D$23)</f>
      </c>
      <c r="E50" s="660"/>
      <c r="F50" s="233"/>
      <c r="G50" s="139">
        <f>A50</f>
      </c>
      <c r="H50" s="140">
        <f>C50*$C$38*$D$33*$D$34/1000000</f>
        <v>0</v>
      </c>
      <c r="I50" s="141">
        <f>D50</f>
      </c>
      <c r="J50" s="140">
        <f>F50*$C$38*$D$33*$D$34/1000000</f>
        <v>0</v>
      </c>
      <c r="L50" s="1"/>
      <c r="M50" s="129" t="s">
        <v>136</v>
      </c>
      <c r="N50" s="130">
        <v>93</v>
      </c>
      <c r="O50" s="131" t="s">
        <v>130</v>
      </c>
      <c r="P50" s="1"/>
    </row>
    <row r="51" spans="1:16" ht="12.75">
      <c r="A51" s="658">
        <f>IF($A$24="","",$A$24)</f>
      </c>
      <c r="B51" s="659"/>
      <c r="C51" s="231"/>
      <c r="D51" s="660">
        <f>IF($D$24="","",$D$24)</f>
      </c>
      <c r="E51" s="660"/>
      <c r="F51" s="233"/>
      <c r="G51" s="139">
        <f>A51</f>
      </c>
      <c r="H51" s="140">
        <f>C51*$C$38*$D$33*$D$34/1000000</f>
        <v>0</v>
      </c>
      <c r="I51" s="141">
        <f>D51</f>
      </c>
      <c r="J51" s="140">
        <f>F51*$C$38*$D$33*$D$34/1000000</f>
        <v>0</v>
      </c>
      <c r="L51" s="1"/>
      <c r="M51" s="129" t="s">
        <v>136</v>
      </c>
      <c r="N51" s="130">
        <v>52</v>
      </c>
      <c r="O51" s="131" t="s">
        <v>107</v>
      </c>
      <c r="P51" s="1"/>
    </row>
    <row r="52" spans="1:16" ht="12.75">
      <c r="A52" s="658">
        <f>IF($A$25="","",$A$25)</f>
      </c>
      <c r="B52" s="659"/>
      <c r="C52" s="231"/>
      <c r="D52" s="660">
        <f>IF($D$25="","",$D$25)</f>
      </c>
      <c r="E52" s="660"/>
      <c r="F52" s="233"/>
      <c r="G52" s="139">
        <f>A52</f>
      </c>
      <c r="H52" s="140">
        <f>C52*$C$38*$D$33*$D$34/1000000</f>
        <v>0</v>
      </c>
      <c r="I52" s="141">
        <f>D52</f>
      </c>
      <c r="J52" s="140">
        <f>F52*$C$38*$D$33*$D$34/1000000</f>
        <v>0</v>
      </c>
      <c r="L52" s="1"/>
      <c r="M52" s="129" t="s">
        <v>136</v>
      </c>
      <c r="N52" s="130">
        <v>53</v>
      </c>
      <c r="O52" s="131" t="s">
        <v>108</v>
      </c>
      <c r="P52" s="1"/>
    </row>
    <row r="53" spans="1:16" ht="12.75">
      <c r="A53" s="658">
        <f>IF($A$26="","",$A$26)</f>
      </c>
      <c r="B53" s="659"/>
      <c r="C53" s="231"/>
      <c r="D53" s="660">
        <f>IF($D$26="","",$D$26)</f>
      </c>
      <c r="E53" s="660"/>
      <c r="F53" s="392"/>
      <c r="G53" s="139">
        <f>A53</f>
      </c>
      <c r="H53" s="140">
        <f>C53*$C$38*$D$33*$D$34/1000000</f>
        <v>0</v>
      </c>
      <c r="I53" s="141">
        <f>D53</f>
      </c>
      <c r="J53" s="140">
        <f>F53*$C$38*$D$33*$D$34/1000000</f>
        <v>0</v>
      </c>
      <c r="L53" s="1"/>
      <c r="M53" s="129" t="s">
        <v>136</v>
      </c>
      <c r="N53" s="130">
        <v>59</v>
      </c>
      <c r="O53" s="131" t="s">
        <v>114</v>
      </c>
      <c r="P53" s="1"/>
    </row>
    <row r="54" spans="1:16" ht="13.5" thickBot="1">
      <c r="A54" s="669">
        <f>IF($A$27="","",$A$27)</f>
      </c>
      <c r="B54" s="670"/>
      <c r="C54" s="235"/>
      <c r="D54" s="660">
        <f>IF($D$27="","",$D$27)</f>
      </c>
      <c r="E54" s="660"/>
      <c r="F54" s="393"/>
      <c r="G54" s="139">
        <f>A54</f>
      </c>
      <c r="H54" s="140">
        <f>C54*$C$38*$D$33*$D$34/1000000</f>
        <v>0</v>
      </c>
      <c r="I54" s="141">
        <f>D54</f>
      </c>
      <c r="J54" s="140">
        <f>F54*$C$38*$D$33*$D$34/1000000</f>
        <v>0</v>
      </c>
      <c r="L54" s="1"/>
      <c r="M54" s="129" t="s">
        <v>136</v>
      </c>
      <c r="N54" s="130">
        <v>54</v>
      </c>
      <c r="O54" s="131" t="s">
        <v>109</v>
      </c>
      <c r="P54" s="1"/>
    </row>
    <row r="55" spans="1:16" ht="13.5" thickBot="1">
      <c r="A55" s="20" t="s">
        <v>68</v>
      </c>
      <c r="B55" s="661"/>
      <c r="C55" s="661"/>
      <c r="D55" s="661"/>
      <c r="E55" s="661"/>
      <c r="F55" s="662"/>
      <c r="G55" s="109"/>
      <c r="H55" s="109"/>
      <c r="I55" s="109"/>
      <c r="J55" s="109"/>
      <c r="L55" s="1"/>
      <c r="M55" s="136" t="s">
        <v>136</v>
      </c>
      <c r="N55" s="137">
        <v>57</v>
      </c>
      <c r="O55" s="138" t="s">
        <v>112</v>
      </c>
      <c r="P55" s="1"/>
    </row>
    <row r="56" spans="7:16" ht="12.75">
      <c r="G56" s="4"/>
      <c r="H56" s="4"/>
      <c r="I56" s="4"/>
      <c r="J56" s="4"/>
      <c r="L56" s="1"/>
      <c r="M56" s="129" t="s">
        <v>136</v>
      </c>
      <c r="N56" s="130">
        <v>58</v>
      </c>
      <c r="O56" s="131" t="s">
        <v>113</v>
      </c>
      <c r="P56" s="1"/>
    </row>
    <row r="57" spans="1:16" ht="16.5" thickBot="1">
      <c r="A57" s="6" t="s">
        <v>19</v>
      </c>
      <c r="B57" s="7"/>
      <c r="C57" s="2"/>
      <c r="D57" s="2"/>
      <c r="E57" s="2"/>
      <c r="F57" s="2"/>
      <c r="G57" s="109"/>
      <c r="H57" s="109"/>
      <c r="I57" s="109"/>
      <c r="J57" s="109"/>
      <c r="L57" s="1"/>
      <c r="M57" s="147" t="s">
        <v>136</v>
      </c>
      <c r="N57" s="148">
        <v>97</v>
      </c>
      <c r="O57" s="149" t="s">
        <v>134</v>
      </c>
      <c r="P57" s="1"/>
    </row>
    <row r="58" spans="1:16" ht="12.75">
      <c r="A58" s="8" t="s">
        <v>64</v>
      </c>
      <c r="B58" s="25"/>
      <c r="C58" s="652">
        <f>IF('Datos de partida'!D69="","",'Datos de partida'!D69)</f>
      </c>
      <c r="D58" s="652"/>
      <c r="E58" s="652"/>
      <c r="F58" s="653"/>
      <c r="G58" s="115"/>
      <c r="H58" s="109"/>
      <c r="I58" s="109"/>
      <c r="J58" s="109"/>
      <c r="L58" s="1"/>
      <c r="M58" s="150"/>
      <c r="N58" s="151"/>
      <c r="O58" s="151"/>
      <c r="P58" s="1"/>
    </row>
    <row r="59" spans="1:16" ht="12.75">
      <c r="A59" s="617" t="s">
        <v>78</v>
      </c>
      <c r="B59" s="618"/>
      <c r="C59" s="618"/>
      <c r="D59" s="154"/>
      <c r="E59" s="26"/>
      <c r="F59" s="27"/>
      <c r="G59" s="124" t="s">
        <v>80</v>
      </c>
      <c r="H59" s="33">
        <v>1</v>
      </c>
      <c r="I59" s="109"/>
      <c r="J59" s="109"/>
      <c r="L59" s="1"/>
      <c r="M59" s="150"/>
      <c r="N59" s="151"/>
      <c r="O59" s="151"/>
      <c r="P59" s="1"/>
    </row>
    <row r="60" spans="1:16" ht="12.75">
      <c r="A60" s="617" t="s">
        <v>65</v>
      </c>
      <c r="B60" s="618"/>
      <c r="C60" s="618"/>
      <c r="D60" s="12">
        <f>IF(H59=1,'Datos de partida'!D79,'Datos de partida'!D87)</f>
        <v>0</v>
      </c>
      <c r="E60" s="28"/>
      <c r="F60" s="29"/>
      <c r="G60" s="109"/>
      <c r="H60" s="109"/>
      <c r="I60" s="109"/>
      <c r="J60" s="109"/>
      <c r="L60" s="1"/>
      <c r="M60" s="150"/>
      <c r="N60" s="151"/>
      <c r="O60" s="151"/>
      <c r="P60" s="1"/>
    </row>
    <row r="61" spans="1:16" ht="13.5" thickBot="1">
      <c r="A61" s="643" t="s">
        <v>66</v>
      </c>
      <c r="B61" s="644"/>
      <c r="C61" s="644"/>
      <c r="D61" s="15">
        <f>'Datos de partida'!D73</f>
        <v>1</v>
      </c>
      <c r="E61" s="30"/>
      <c r="F61" s="31"/>
      <c r="G61" s="109"/>
      <c r="H61" s="109"/>
      <c r="I61" s="109"/>
      <c r="J61" s="109"/>
      <c r="L61" s="1"/>
      <c r="M61" s="150"/>
      <c r="N61" s="151"/>
      <c r="O61" s="151"/>
      <c r="P61" s="1"/>
    </row>
    <row r="62" spans="1:16" ht="12.75">
      <c r="A62" s="619" t="s">
        <v>157</v>
      </c>
      <c r="B62" s="620"/>
      <c r="C62" s="621"/>
      <c r="D62" s="622"/>
      <c r="E62" s="622"/>
      <c r="F62" s="623"/>
      <c r="G62" s="109"/>
      <c r="H62" s="109"/>
      <c r="I62" s="109"/>
      <c r="J62" s="109"/>
      <c r="L62" s="1"/>
      <c r="M62" s="150"/>
      <c r="N62" s="151"/>
      <c r="O62" s="151"/>
      <c r="P62" s="1"/>
    </row>
    <row r="63" spans="1:16" ht="12.75">
      <c r="A63" s="639" t="s">
        <v>155</v>
      </c>
      <c r="B63" s="640"/>
      <c r="C63" s="641"/>
      <c r="D63" s="641"/>
      <c r="E63" s="641"/>
      <c r="F63" s="642"/>
      <c r="G63" s="109"/>
      <c r="H63" s="109"/>
      <c r="I63" s="109"/>
      <c r="J63" s="109"/>
      <c r="L63" s="1"/>
      <c r="M63" s="150"/>
      <c r="N63" s="151"/>
      <c r="O63" s="151"/>
      <c r="P63" s="1"/>
    </row>
    <row r="64" spans="1:16" ht="12.75">
      <c r="A64" s="639" t="s">
        <v>156</v>
      </c>
      <c r="B64" s="640"/>
      <c r="C64" s="671"/>
      <c r="D64" s="671"/>
      <c r="E64" s="671"/>
      <c r="F64" s="672"/>
      <c r="G64" s="109"/>
      <c r="H64" s="109"/>
      <c r="I64" s="109"/>
      <c r="J64" s="109"/>
      <c r="L64" s="1"/>
      <c r="M64" s="150"/>
      <c r="N64" s="151"/>
      <c r="O64" s="151"/>
      <c r="P64" s="1"/>
    </row>
    <row r="65" spans="1:16" ht="13.5" thickBot="1">
      <c r="A65" s="633" t="s">
        <v>23</v>
      </c>
      <c r="B65" s="634"/>
      <c r="C65" s="663"/>
      <c r="D65" s="663"/>
      <c r="E65" s="664"/>
      <c r="F65" s="665"/>
      <c r="G65" s="109"/>
      <c r="H65" s="109"/>
      <c r="I65" s="109"/>
      <c r="J65" s="109"/>
      <c r="L65" s="1"/>
      <c r="M65" s="150"/>
      <c r="N65" s="151"/>
      <c r="O65" s="151"/>
      <c r="P65" s="1"/>
    </row>
    <row r="66" spans="1:16" ht="25.5" customHeight="1">
      <c r="A66" s="638" t="s">
        <v>20</v>
      </c>
      <c r="B66" s="630"/>
      <c r="C66" s="18" t="s">
        <v>24</v>
      </c>
      <c r="D66" s="630" t="s">
        <v>20</v>
      </c>
      <c r="E66" s="630"/>
      <c r="F66" s="19" t="s">
        <v>24</v>
      </c>
      <c r="G66" s="109"/>
      <c r="H66" s="109"/>
      <c r="I66" s="109"/>
      <c r="J66" s="109"/>
      <c r="L66" s="1"/>
      <c r="M66" s="150"/>
      <c r="N66" s="151"/>
      <c r="O66" s="151"/>
      <c r="P66" s="1"/>
    </row>
    <row r="67" spans="1:16" ht="12.75">
      <c r="A67" s="616" t="s">
        <v>25</v>
      </c>
      <c r="B67" s="615"/>
      <c r="C67" s="236"/>
      <c r="D67" s="615" t="s">
        <v>31</v>
      </c>
      <c r="E67" s="615"/>
      <c r="F67" s="238"/>
      <c r="G67" s="133" t="s">
        <v>41</v>
      </c>
      <c r="H67" s="134">
        <f aca="true" t="shared" si="4" ref="H67:H75">C67*$C$65*$D$60*$D$61/1000000</f>
        <v>0</v>
      </c>
      <c r="I67" s="135" t="s">
        <v>49</v>
      </c>
      <c r="J67" s="134">
        <f aca="true" t="shared" si="5" ref="J67:J75">F67*$C$65*$D$60*$D$61/1000000</f>
        <v>0</v>
      </c>
      <c r="L67" s="1"/>
      <c r="M67" s="150"/>
      <c r="N67" s="151"/>
      <c r="O67" s="151"/>
      <c r="P67" s="1"/>
    </row>
    <row r="68" spans="1:16" ht="12.75">
      <c r="A68" s="616" t="s">
        <v>26</v>
      </c>
      <c r="B68" s="615"/>
      <c r="C68" s="236"/>
      <c r="D68" s="615" t="s">
        <v>32</v>
      </c>
      <c r="E68" s="615"/>
      <c r="F68" s="238"/>
      <c r="G68" s="133" t="s">
        <v>42</v>
      </c>
      <c r="H68" s="134">
        <f t="shared" si="4"/>
        <v>0</v>
      </c>
      <c r="I68" s="135" t="s">
        <v>50</v>
      </c>
      <c r="J68" s="134">
        <f t="shared" si="5"/>
        <v>0</v>
      </c>
      <c r="L68" s="1"/>
      <c r="M68" s="150"/>
      <c r="N68" s="151"/>
      <c r="O68" s="151"/>
      <c r="P68" s="1"/>
    </row>
    <row r="69" spans="1:16" ht="25.5" customHeight="1">
      <c r="A69" s="616" t="s">
        <v>27</v>
      </c>
      <c r="B69" s="615"/>
      <c r="C69" s="236"/>
      <c r="D69" s="615" t="s">
        <v>34</v>
      </c>
      <c r="E69" s="615"/>
      <c r="F69" s="238"/>
      <c r="G69" s="133" t="s">
        <v>43</v>
      </c>
      <c r="H69" s="134">
        <f t="shared" si="4"/>
        <v>0</v>
      </c>
      <c r="I69" s="135" t="s">
        <v>51</v>
      </c>
      <c r="J69" s="134">
        <f t="shared" si="5"/>
        <v>0</v>
      </c>
      <c r="L69" s="1"/>
      <c r="M69" s="150"/>
      <c r="N69" s="151"/>
      <c r="O69" s="151"/>
      <c r="P69" s="1"/>
    </row>
    <row r="70" spans="1:16" ht="12.75">
      <c r="A70" s="616" t="s">
        <v>28</v>
      </c>
      <c r="B70" s="615"/>
      <c r="C70" s="236"/>
      <c r="D70" s="615" t="s">
        <v>35</v>
      </c>
      <c r="E70" s="615"/>
      <c r="F70" s="238"/>
      <c r="G70" s="133" t="s">
        <v>44</v>
      </c>
      <c r="H70" s="134">
        <f t="shared" si="4"/>
        <v>0</v>
      </c>
      <c r="I70" s="135" t="s">
        <v>52</v>
      </c>
      <c r="J70" s="134">
        <f t="shared" si="5"/>
        <v>0</v>
      </c>
      <c r="L70" s="1"/>
      <c r="M70" s="150"/>
      <c r="N70" s="151"/>
      <c r="O70" s="151"/>
      <c r="P70" s="1"/>
    </row>
    <row r="71" spans="1:16" ht="12.75">
      <c r="A71" s="616" t="s">
        <v>127</v>
      </c>
      <c r="B71" s="615"/>
      <c r="C71" s="225"/>
      <c r="D71" s="615" t="s">
        <v>254</v>
      </c>
      <c r="E71" s="615"/>
      <c r="F71" s="233"/>
      <c r="G71" s="133" t="s">
        <v>127</v>
      </c>
      <c r="H71" s="134">
        <f t="shared" si="4"/>
        <v>0</v>
      </c>
      <c r="I71" s="135" t="s">
        <v>254</v>
      </c>
      <c r="J71" s="134">
        <f t="shared" si="5"/>
        <v>0</v>
      </c>
      <c r="L71" s="1"/>
      <c r="M71" s="150"/>
      <c r="N71" s="151"/>
      <c r="O71" s="151"/>
      <c r="P71" s="1"/>
    </row>
    <row r="72" spans="1:16" ht="12.75">
      <c r="A72" s="616" t="s">
        <v>29</v>
      </c>
      <c r="B72" s="615"/>
      <c r="C72" s="236"/>
      <c r="D72" s="615" t="s">
        <v>39</v>
      </c>
      <c r="E72" s="615"/>
      <c r="F72" s="238"/>
      <c r="G72" s="133" t="s">
        <v>45</v>
      </c>
      <c r="H72" s="134">
        <f t="shared" si="4"/>
        <v>0</v>
      </c>
      <c r="I72" s="135" t="s">
        <v>53</v>
      </c>
      <c r="J72" s="134">
        <f t="shared" si="5"/>
        <v>0</v>
      </c>
      <c r="L72" s="1"/>
      <c r="M72" s="150"/>
      <c r="N72" s="151"/>
      <c r="O72" s="151"/>
      <c r="P72" s="1"/>
    </row>
    <row r="73" spans="1:16" ht="12.75">
      <c r="A73" s="616" t="s">
        <v>30</v>
      </c>
      <c r="B73" s="615"/>
      <c r="C73" s="236"/>
      <c r="D73" s="615" t="s">
        <v>38</v>
      </c>
      <c r="E73" s="615"/>
      <c r="F73" s="238"/>
      <c r="G73" s="133" t="s">
        <v>46</v>
      </c>
      <c r="H73" s="134">
        <f t="shared" si="4"/>
        <v>0</v>
      </c>
      <c r="I73" s="135" t="s">
        <v>54</v>
      </c>
      <c r="J73" s="134">
        <f t="shared" si="5"/>
        <v>0</v>
      </c>
      <c r="L73" s="1"/>
      <c r="M73" s="150"/>
      <c r="N73" s="151"/>
      <c r="O73" s="151"/>
      <c r="P73" s="1"/>
    </row>
    <row r="74" spans="1:16" ht="12.75">
      <c r="A74" s="616" t="s">
        <v>40</v>
      </c>
      <c r="B74" s="615"/>
      <c r="C74" s="236"/>
      <c r="D74" s="615" t="s">
        <v>37</v>
      </c>
      <c r="E74" s="615"/>
      <c r="F74" s="238"/>
      <c r="G74" s="133" t="s">
        <v>47</v>
      </c>
      <c r="H74" s="134">
        <f t="shared" si="4"/>
        <v>0</v>
      </c>
      <c r="I74" s="135" t="s">
        <v>55</v>
      </c>
      <c r="J74" s="134">
        <f t="shared" si="5"/>
        <v>0</v>
      </c>
      <c r="L74" s="1"/>
      <c r="M74" s="150"/>
      <c r="N74" s="151"/>
      <c r="O74" s="151"/>
      <c r="P74" s="1"/>
    </row>
    <row r="75" spans="1:16" ht="13.5" thickBot="1">
      <c r="A75" s="631" t="s">
        <v>33</v>
      </c>
      <c r="B75" s="629"/>
      <c r="C75" s="237"/>
      <c r="D75" s="629" t="s">
        <v>36</v>
      </c>
      <c r="E75" s="629"/>
      <c r="F75" s="239"/>
      <c r="G75" s="133" t="s">
        <v>48</v>
      </c>
      <c r="H75" s="134">
        <f t="shared" si="4"/>
        <v>0</v>
      </c>
      <c r="I75" s="135" t="s">
        <v>56</v>
      </c>
      <c r="J75" s="134">
        <f t="shared" si="5"/>
        <v>0</v>
      </c>
      <c r="L75" s="1"/>
      <c r="M75" s="150"/>
      <c r="N75" s="151"/>
      <c r="O75" s="151"/>
      <c r="P75" s="1"/>
    </row>
    <row r="76" spans="1:16" ht="25.5">
      <c r="A76" s="638" t="s">
        <v>77</v>
      </c>
      <c r="B76" s="630"/>
      <c r="C76" s="18" t="s">
        <v>24</v>
      </c>
      <c r="D76" s="630" t="s">
        <v>77</v>
      </c>
      <c r="E76" s="630"/>
      <c r="F76" s="19" t="s">
        <v>24</v>
      </c>
      <c r="G76" s="133"/>
      <c r="H76" s="134"/>
      <c r="I76" s="135"/>
      <c r="J76" s="134"/>
      <c r="L76" s="1"/>
      <c r="M76" s="150"/>
      <c r="N76" s="151"/>
      <c r="O76" s="151"/>
      <c r="P76" s="1"/>
    </row>
    <row r="77" spans="1:16" ht="12.75">
      <c r="A77" s="658">
        <f>IF($A$23="","",$A$23)</f>
      </c>
      <c r="B77" s="659"/>
      <c r="C77" s="236"/>
      <c r="D77" s="666">
        <f>IF($D$23="","",$D$23)</f>
      </c>
      <c r="E77" s="659"/>
      <c r="F77" s="238"/>
      <c r="G77" s="139">
        <f>A77</f>
      </c>
      <c r="H77" s="140">
        <f>C77*$C$65*$D$60*$D$61/1000000</f>
        <v>0</v>
      </c>
      <c r="I77" s="141">
        <f>D77</f>
      </c>
      <c r="J77" s="140">
        <f>F77*$C$65*$D$60*$D$61/1000000</f>
        <v>0</v>
      </c>
      <c r="L77" s="1"/>
      <c r="M77" s="150"/>
      <c r="N77" s="151"/>
      <c r="O77" s="151"/>
      <c r="P77" s="1"/>
    </row>
    <row r="78" spans="1:16" ht="12.75">
      <c r="A78" s="658">
        <f>IF($A$24="","",$A$24)</f>
      </c>
      <c r="B78" s="659"/>
      <c r="C78" s="236"/>
      <c r="D78" s="666">
        <f>IF($D$24="","",$D$24)</f>
      </c>
      <c r="E78" s="659"/>
      <c r="F78" s="238"/>
      <c r="G78" s="139">
        <f>A78</f>
      </c>
      <c r="H78" s="140">
        <f>C78*$C$65*$D$60*$D$61/1000000</f>
        <v>0</v>
      </c>
      <c r="I78" s="141">
        <f>D78</f>
      </c>
      <c r="J78" s="140">
        <f>F78*$C$65*$D$60*$D$61/1000000</f>
        <v>0</v>
      </c>
      <c r="L78" s="1"/>
      <c r="M78" s="150"/>
      <c r="N78" s="151"/>
      <c r="O78" s="151"/>
      <c r="P78" s="1"/>
    </row>
    <row r="79" spans="1:16" ht="12.75">
      <c r="A79" s="658">
        <f>IF($A$25="","",$A$25)</f>
      </c>
      <c r="B79" s="659"/>
      <c r="C79" s="236"/>
      <c r="D79" s="666">
        <f>IF($D$25="","",$D$25)</f>
      </c>
      <c r="E79" s="659"/>
      <c r="F79" s="238"/>
      <c r="G79" s="139">
        <f>A79</f>
      </c>
      <c r="H79" s="140">
        <f>C79*$C$65*$D$60*$D$61/1000000</f>
        <v>0</v>
      </c>
      <c r="I79" s="141">
        <f>D79</f>
      </c>
      <c r="J79" s="140">
        <f>F79*$C$65*$D$60*$D$61/1000000</f>
        <v>0</v>
      </c>
      <c r="L79" s="1"/>
      <c r="M79" s="150"/>
      <c r="N79" s="151"/>
      <c r="O79" s="151"/>
      <c r="P79" s="1"/>
    </row>
    <row r="80" spans="1:16" ht="12.75">
      <c r="A80" s="658">
        <f>IF($A$26="","",$A$26)</f>
      </c>
      <c r="B80" s="659"/>
      <c r="C80" s="231"/>
      <c r="D80" s="660">
        <f>IF($D$26="","",$D$26)</f>
      </c>
      <c r="E80" s="660"/>
      <c r="F80" s="392"/>
      <c r="G80" s="139">
        <f>A80</f>
      </c>
      <c r="H80" s="140">
        <f>C80*$C$65*$D$60*$D$61/1000000</f>
        <v>0</v>
      </c>
      <c r="I80" s="141">
        <f>D80</f>
      </c>
      <c r="J80" s="140">
        <f>F80*$C$65*$D$60*$D$61/1000000</f>
        <v>0</v>
      </c>
      <c r="L80" s="1"/>
      <c r="M80" s="150"/>
      <c r="N80" s="151"/>
      <c r="O80" s="151"/>
      <c r="P80" s="1"/>
    </row>
    <row r="81" spans="1:16" ht="13.5" thickBot="1">
      <c r="A81" s="669">
        <f>IF($A$27="","",$A$27)</f>
      </c>
      <c r="B81" s="670"/>
      <c r="C81" s="235"/>
      <c r="D81" s="660">
        <f>IF($D$27="","",$D$27)</f>
      </c>
      <c r="E81" s="660"/>
      <c r="F81" s="393"/>
      <c r="G81" s="139">
        <f>A81</f>
      </c>
      <c r="H81" s="140">
        <f>C81*$C$65*$D$60*$D$61/1000000</f>
        <v>0</v>
      </c>
      <c r="I81" s="141">
        <f>D81</f>
      </c>
      <c r="J81" s="140">
        <f>F81*$C$65*$D$60*$D$61/1000000</f>
        <v>0</v>
      </c>
      <c r="L81" s="1"/>
      <c r="M81" s="150"/>
      <c r="N81" s="151"/>
      <c r="O81" s="151"/>
      <c r="P81" s="1"/>
    </row>
    <row r="82" spans="1:16" ht="13.5" thickBot="1">
      <c r="A82" s="20" t="s">
        <v>68</v>
      </c>
      <c r="B82" s="667"/>
      <c r="C82" s="667"/>
      <c r="D82" s="667"/>
      <c r="E82" s="667"/>
      <c r="F82" s="668"/>
      <c r="G82" s="109"/>
      <c r="H82" s="109"/>
      <c r="I82" s="109"/>
      <c r="J82" s="109"/>
      <c r="L82" s="1"/>
      <c r="M82" s="150"/>
      <c r="N82" s="151"/>
      <c r="O82" s="151"/>
      <c r="P82" s="1"/>
    </row>
    <row r="83" spans="7:16" ht="12.75">
      <c r="G83" s="4"/>
      <c r="H83" s="4"/>
      <c r="I83" s="4"/>
      <c r="J83" s="4"/>
      <c r="L83" s="1"/>
      <c r="M83" s="150"/>
      <c r="N83" s="151"/>
      <c r="O83" s="151"/>
      <c r="P83" s="1"/>
    </row>
    <row r="84" spans="1:16" ht="16.5" thickBot="1">
      <c r="A84" s="6" t="s">
        <v>57</v>
      </c>
      <c r="B84" s="7"/>
      <c r="C84" s="2"/>
      <c r="D84" s="2"/>
      <c r="E84" s="2"/>
      <c r="F84" s="2"/>
      <c r="G84" s="109"/>
      <c r="H84" s="109"/>
      <c r="I84" s="109"/>
      <c r="J84" s="109"/>
      <c r="L84" s="1"/>
      <c r="M84" s="150"/>
      <c r="N84" s="151"/>
      <c r="O84" s="151"/>
      <c r="P84" s="1"/>
    </row>
    <row r="85" spans="1:16" ht="12.75">
      <c r="A85" s="8" t="s">
        <v>64</v>
      </c>
      <c r="B85" s="25"/>
      <c r="C85" s="652">
        <f>IF('Datos de partida'!D95="","",'Datos de partida'!D95)</f>
      </c>
      <c r="D85" s="652"/>
      <c r="E85" s="652"/>
      <c r="F85" s="653"/>
      <c r="G85" s="115"/>
      <c r="H85" s="109"/>
      <c r="I85" s="109"/>
      <c r="J85" s="109"/>
      <c r="L85" s="1"/>
      <c r="M85" s="150"/>
      <c r="N85" s="151"/>
      <c r="O85" s="151"/>
      <c r="P85" s="1"/>
    </row>
    <row r="86" spans="1:16" ht="12.75">
      <c r="A86" s="617" t="s">
        <v>78</v>
      </c>
      <c r="B86" s="618"/>
      <c r="C86" s="618"/>
      <c r="D86" s="154"/>
      <c r="E86" s="26"/>
      <c r="F86" s="27"/>
      <c r="G86" s="124" t="s">
        <v>80</v>
      </c>
      <c r="H86" s="33">
        <v>1</v>
      </c>
      <c r="I86" s="109"/>
      <c r="J86" s="109"/>
      <c r="L86" s="1"/>
      <c r="M86" s="150"/>
      <c r="N86" s="151"/>
      <c r="O86" s="151"/>
      <c r="P86" s="1"/>
    </row>
    <row r="87" spans="1:16" ht="12.75">
      <c r="A87" s="617" t="s">
        <v>65</v>
      </c>
      <c r="B87" s="618"/>
      <c r="C87" s="618"/>
      <c r="D87" s="12">
        <f>IF(H86=1,'Datos de partida'!D105,'Datos de partida'!D113)</f>
        <v>0</v>
      </c>
      <c r="E87" s="28"/>
      <c r="F87" s="29"/>
      <c r="G87" s="109"/>
      <c r="H87" s="109"/>
      <c r="I87" s="109"/>
      <c r="J87" s="109"/>
      <c r="L87" s="1"/>
      <c r="M87" s="150"/>
      <c r="N87" s="151"/>
      <c r="O87" s="151"/>
      <c r="P87" s="1"/>
    </row>
    <row r="88" spans="1:16" ht="13.5" thickBot="1">
      <c r="A88" s="643" t="s">
        <v>66</v>
      </c>
      <c r="B88" s="644"/>
      <c r="C88" s="644"/>
      <c r="D88" s="15">
        <f>'Datos de partida'!D99</f>
        <v>1</v>
      </c>
      <c r="E88" s="30"/>
      <c r="F88" s="31"/>
      <c r="G88" s="109"/>
      <c r="H88" s="109"/>
      <c r="I88" s="109"/>
      <c r="J88" s="109"/>
      <c r="L88" s="1"/>
      <c r="M88" s="150"/>
      <c r="N88" s="151"/>
      <c r="O88" s="151"/>
      <c r="P88" s="1"/>
    </row>
    <row r="89" spans="1:16" ht="12.75">
      <c r="A89" s="619" t="s">
        <v>157</v>
      </c>
      <c r="B89" s="620"/>
      <c r="C89" s="621"/>
      <c r="D89" s="622"/>
      <c r="E89" s="622"/>
      <c r="F89" s="623"/>
      <c r="G89" s="109"/>
      <c r="H89" s="109"/>
      <c r="I89" s="109"/>
      <c r="J89" s="109"/>
      <c r="L89" s="1"/>
      <c r="M89" s="150"/>
      <c r="N89" s="151"/>
      <c r="O89" s="151"/>
      <c r="P89" s="1"/>
    </row>
    <row r="90" spans="1:16" ht="12.75">
      <c r="A90" s="639" t="s">
        <v>155</v>
      </c>
      <c r="B90" s="640"/>
      <c r="C90" s="641"/>
      <c r="D90" s="641"/>
      <c r="E90" s="641"/>
      <c r="F90" s="642"/>
      <c r="G90" s="109"/>
      <c r="H90" s="109"/>
      <c r="I90" s="109"/>
      <c r="J90" s="109"/>
      <c r="L90" s="1"/>
      <c r="M90" s="1"/>
      <c r="N90" s="1"/>
      <c r="O90" s="1"/>
      <c r="P90" s="1"/>
    </row>
    <row r="91" spans="1:16" ht="12.75">
      <c r="A91" s="639" t="s">
        <v>156</v>
      </c>
      <c r="B91" s="640"/>
      <c r="C91" s="671"/>
      <c r="D91" s="671"/>
      <c r="E91" s="671"/>
      <c r="F91" s="672"/>
      <c r="G91" s="109"/>
      <c r="H91" s="109"/>
      <c r="I91" s="109"/>
      <c r="J91" s="109"/>
      <c r="L91" s="1"/>
      <c r="M91" s="1"/>
      <c r="N91" s="1"/>
      <c r="O91" s="1"/>
      <c r="P91" s="1"/>
    </row>
    <row r="92" spans="1:16" ht="13.5" thickBot="1">
      <c r="A92" s="633" t="s">
        <v>23</v>
      </c>
      <c r="B92" s="634"/>
      <c r="C92" s="663"/>
      <c r="D92" s="663"/>
      <c r="E92" s="664"/>
      <c r="F92" s="665"/>
      <c r="G92" s="109"/>
      <c r="H92" s="109"/>
      <c r="I92" s="109"/>
      <c r="J92" s="109"/>
      <c r="L92" s="1"/>
      <c r="M92" s="1"/>
      <c r="N92" s="1"/>
      <c r="O92" s="1"/>
      <c r="P92" s="1"/>
    </row>
    <row r="93" spans="1:16" ht="25.5" customHeight="1">
      <c r="A93" s="638" t="s">
        <v>20</v>
      </c>
      <c r="B93" s="630"/>
      <c r="C93" s="18" t="s">
        <v>24</v>
      </c>
      <c r="D93" s="630" t="s">
        <v>20</v>
      </c>
      <c r="E93" s="630"/>
      <c r="F93" s="19" t="s">
        <v>24</v>
      </c>
      <c r="G93" s="109"/>
      <c r="H93" s="109"/>
      <c r="I93" s="109"/>
      <c r="J93" s="109"/>
      <c r="L93" s="1"/>
      <c r="M93" s="1"/>
      <c r="N93" s="1"/>
      <c r="O93" s="1"/>
      <c r="P93" s="1"/>
    </row>
    <row r="94" spans="1:16" ht="12.75">
      <c r="A94" s="616" t="s">
        <v>25</v>
      </c>
      <c r="B94" s="615"/>
      <c r="C94" s="236"/>
      <c r="D94" s="615" t="s">
        <v>31</v>
      </c>
      <c r="E94" s="615"/>
      <c r="F94" s="238"/>
      <c r="G94" s="133" t="s">
        <v>41</v>
      </c>
      <c r="H94" s="134">
        <f aca="true" t="shared" si="6" ref="H94:H102">C94*$C$92*$D$87*$D$88/1000000</f>
        <v>0</v>
      </c>
      <c r="I94" s="135" t="s">
        <v>49</v>
      </c>
      <c r="J94" s="134">
        <f aca="true" t="shared" si="7" ref="J94:J102">F94*$C$92*$D$87*$D$88/1000000</f>
        <v>0</v>
      </c>
      <c r="L94" s="1"/>
      <c r="M94" s="1"/>
      <c r="N94" s="1"/>
      <c r="O94" s="1"/>
      <c r="P94" s="1"/>
    </row>
    <row r="95" spans="1:16" ht="12.75">
      <c r="A95" s="616" t="s">
        <v>26</v>
      </c>
      <c r="B95" s="615"/>
      <c r="C95" s="236"/>
      <c r="D95" s="615" t="s">
        <v>32</v>
      </c>
      <c r="E95" s="615"/>
      <c r="F95" s="238"/>
      <c r="G95" s="133" t="s">
        <v>42</v>
      </c>
      <c r="H95" s="134">
        <f t="shared" si="6"/>
        <v>0</v>
      </c>
      <c r="I95" s="135" t="s">
        <v>50</v>
      </c>
      <c r="J95" s="134">
        <f t="shared" si="7"/>
        <v>0</v>
      </c>
      <c r="L95" s="1"/>
      <c r="M95" s="1"/>
      <c r="N95" s="1"/>
      <c r="O95" s="1"/>
      <c r="P95" s="1"/>
    </row>
    <row r="96" spans="1:16" ht="12.75">
      <c r="A96" s="616" t="s">
        <v>27</v>
      </c>
      <c r="B96" s="615"/>
      <c r="C96" s="236"/>
      <c r="D96" s="615" t="s">
        <v>34</v>
      </c>
      <c r="E96" s="615"/>
      <c r="F96" s="238"/>
      <c r="G96" s="133" t="s">
        <v>43</v>
      </c>
      <c r="H96" s="134">
        <f t="shared" si="6"/>
        <v>0</v>
      </c>
      <c r="I96" s="135" t="s">
        <v>51</v>
      </c>
      <c r="J96" s="134">
        <f t="shared" si="7"/>
        <v>0</v>
      </c>
      <c r="L96" s="1"/>
      <c r="M96" s="1"/>
      <c r="N96" s="1"/>
      <c r="O96" s="1"/>
      <c r="P96" s="1"/>
    </row>
    <row r="97" spans="1:16" ht="12.75">
      <c r="A97" s="616" t="s">
        <v>28</v>
      </c>
      <c r="B97" s="615"/>
      <c r="C97" s="236"/>
      <c r="D97" s="615" t="s">
        <v>35</v>
      </c>
      <c r="E97" s="615"/>
      <c r="F97" s="238"/>
      <c r="G97" s="133" t="s">
        <v>44</v>
      </c>
      <c r="H97" s="134">
        <f t="shared" si="6"/>
        <v>0</v>
      </c>
      <c r="I97" s="135" t="s">
        <v>52</v>
      </c>
      <c r="J97" s="134">
        <f t="shared" si="7"/>
        <v>0</v>
      </c>
      <c r="L97" s="1"/>
      <c r="M97" s="1"/>
      <c r="N97" s="1"/>
      <c r="O97" s="1"/>
      <c r="P97" s="1"/>
    </row>
    <row r="98" spans="1:16" ht="12.75">
      <c r="A98" s="616" t="s">
        <v>127</v>
      </c>
      <c r="B98" s="615"/>
      <c r="C98" s="225"/>
      <c r="D98" s="615" t="s">
        <v>254</v>
      </c>
      <c r="E98" s="615"/>
      <c r="F98" s="233"/>
      <c r="G98" s="133" t="s">
        <v>127</v>
      </c>
      <c r="H98" s="134">
        <f t="shared" si="6"/>
        <v>0</v>
      </c>
      <c r="I98" s="135" t="s">
        <v>254</v>
      </c>
      <c r="J98" s="134">
        <f t="shared" si="7"/>
        <v>0</v>
      </c>
      <c r="L98" s="1"/>
      <c r="M98" s="1"/>
      <c r="N98" s="1"/>
      <c r="O98" s="1"/>
      <c r="P98" s="1"/>
    </row>
    <row r="99" spans="1:16" ht="12.75">
      <c r="A99" s="616" t="s">
        <v>29</v>
      </c>
      <c r="B99" s="615"/>
      <c r="C99" s="236"/>
      <c r="D99" s="615" t="s">
        <v>39</v>
      </c>
      <c r="E99" s="615"/>
      <c r="F99" s="238"/>
      <c r="G99" s="133" t="s">
        <v>45</v>
      </c>
      <c r="H99" s="134">
        <f t="shared" si="6"/>
        <v>0</v>
      </c>
      <c r="I99" s="135" t="s">
        <v>53</v>
      </c>
      <c r="J99" s="134">
        <f t="shared" si="7"/>
        <v>0</v>
      </c>
      <c r="L99" s="1"/>
      <c r="M99" s="1"/>
      <c r="N99" s="1"/>
      <c r="O99" s="1"/>
      <c r="P99" s="1"/>
    </row>
    <row r="100" spans="1:16" ht="12.75">
      <c r="A100" s="616" t="s">
        <v>30</v>
      </c>
      <c r="B100" s="615"/>
      <c r="C100" s="236"/>
      <c r="D100" s="615" t="s">
        <v>38</v>
      </c>
      <c r="E100" s="615"/>
      <c r="F100" s="238"/>
      <c r="G100" s="133" t="s">
        <v>46</v>
      </c>
      <c r="H100" s="134">
        <f t="shared" si="6"/>
        <v>0</v>
      </c>
      <c r="I100" s="135" t="s">
        <v>54</v>
      </c>
      <c r="J100" s="134">
        <f t="shared" si="7"/>
        <v>0</v>
      </c>
      <c r="L100" s="1"/>
      <c r="M100" s="1"/>
      <c r="N100" s="1"/>
      <c r="O100" s="1"/>
      <c r="P100" s="1"/>
    </row>
    <row r="101" spans="1:16" ht="12.75">
      <c r="A101" s="616" t="s">
        <v>40</v>
      </c>
      <c r="B101" s="615"/>
      <c r="C101" s="236"/>
      <c r="D101" s="615" t="s">
        <v>37</v>
      </c>
      <c r="E101" s="615"/>
      <c r="F101" s="238"/>
      <c r="G101" s="133" t="s">
        <v>47</v>
      </c>
      <c r="H101" s="134">
        <f t="shared" si="6"/>
        <v>0</v>
      </c>
      <c r="I101" s="135" t="s">
        <v>55</v>
      </c>
      <c r="J101" s="134">
        <f t="shared" si="7"/>
        <v>0</v>
      </c>
      <c r="L101" s="1"/>
      <c r="M101" s="1"/>
      <c r="N101" s="1"/>
      <c r="O101" s="1"/>
      <c r="P101" s="1"/>
    </row>
    <row r="102" spans="1:16" ht="13.5" thickBot="1">
      <c r="A102" s="631" t="s">
        <v>33</v>
      </c>
      <c r="B102" s="629"/>
      <c r="C102" s="237"/>
      <c r="D102" s="629" t="s">
        <v>36</v>
      </c>
      <c r="E102" s="629"/>
      <c r="F102" s="239"/>
      <c r="G102" s="133" t="s">
        <v>48</v>
      </c>
      <c r="H102" s="134">
        <f t="shared" si="6"/>
        <v>0</v>
      </c>
      <c r="I102" s="135" t="s">
        <v>56</v>
      </c>
      <c r="J102" s="134">
        <f t="shared" si="7"/>
        <v>0</v>
      </c>
      <c r="L102" s="1"/>
      <c r="M102" s="1"/>
      <c r="N102" s="1"/>
      <c r="O102" s="1"/>
      <c r="P102" s="1"/>
    </row>
    <row r="103" spans="1:16" ht="25.5">
      <c r="A103" s="638" t="s">
        <v>77</v>
      </c>
      <c r="B103" s="630"/>
      <c r="C103" s="18" t="s">
        <v>24</v>
      </c>
      <c r="D103" s="630" t="s">
        <v>77</v>
      </c>
      <c r="E103" s="630"/>
      <c r="F103" s="19" t="s">
        <v>24</v>
      </c>
      <c r="G103" s="133"/>
      <c r="H103" s="134"/>
      <c r="I103" s="135"/>
      <c r="J103" s="134"/>
      <c r="L103" s="1"/>
      <c r="M103" s="1"/>
      <c r="N103" s="1"/>
      <c r="O103" s="1"/>
      <c r="P103" s="1"/>
    </row>
    <row r="104" spans="1:16" ht="12.75">
      <c r="A104" s="658">
        <f>IF($A$23="","",$A$23)</f>
      </c>
      <c r="B104" s="659"/>
      <c r="C104" s="236"/>
      <c r="D104" s="666">
        <f>IF($D$23="","",$D$23)</f>
      </c>
      <c r="E104" s="659"/>
      <c r="F104" s="238"/>
      <c r="G104" s="139">
        <f>A104</f>
      </c>
      <c r="H104" s="140">
        <f>C104*$C$92*$D$87*$D$88/1000000</f>
        <v>0</v>
      </c>
      <c r="I104" s="141">
        <f>D104</f>
      </c>
      <c r="J104" s="140">
        <f>F104*$C$92*$D$87*$D$88/1000000</f>
        <v>0</v>
      </c>
      <c r="L104" s="1"/>
      <c r="M104" s="1"/>
      <c r="N104" s="1"/>
      <c r="O104" s="1"/>
      <c r="P104" s="1"/>
    </row>
    <row r="105" spans="1:16" ht="12.75">
      <c r="A105" s="658">
        <f>IF($A$24="","",$A$24)</f>
      </c>
      <c r="B105" s="659"/>
      <c r="C105" s="236"/>
      <c r="D105" s="666">
        <f>IF($D$24="","",$D$24)</f>
      </c>
      <c r="E105" s="659"/>
      <c r="F105" s="238"/>
      <c r="G105" s="139">
        <f>A105</f>
      </c>
      <c r="H105" s="140">
        <f>C105*$C$92*$D$87*$D$88/1000000</f>
        <v>0</v>
      </c>
      <c r="I105" s="141">
        <f>D105</f>
      </c>
      <c r="J105" s="140">
        <f>F105*$C$92*$D$87*$D$88/1000000</f>
        <v>0</v>
      </c>
      <c r="L105" s="1"/>
      <c r="M105" s="1"/>
      <c r="N105" s="1"/>
      <c r="O105" s="1"/>
      <c r="P105" s="1"/>
    </row>
    <row r="106" spans="1:16" ht="12.75">
      <c r="A106" s="658">
        <f>IF($A$25="","",$A$25)</f>
      </c>
      <c r="B106" s="659"/>
      <c r="C106" s="236"/>
      <c r="D106" s="666">
        <f>IF($D$25="","",$D$25)</f>
      </c>
      <c r="E106" s="659"/>
      <c r="F106" s="238"/>
      <c r="G106" s="139">
        <f>A106</f>
      </c>
      <c r="H106" s="140">
        <f>C106*$C$92*$D$87*$D$88/1000000</f>
        <v>0</v>
      </c>
      <c r="I106" s="141">
        <f>D106</f>
      </c>
      <c r="J106" s="140">
        <f>F106*$C$92*$D$87*$D$88/1000000</f>
        <v>0</v>
      </c>
      <c r="L106" s="1"/>
      <c r="M106" s="1"/>
      <c r="N106" s="1"/>
      <c r="O106" s="1"/>
      <c r="P106" s="1"/>
    </row>
    <row r="107" spans="1:16" ht="12.75">
      <c r="A107" s="658">
        <f>IF($A$26="","",$A$26)</f>
      </c>
      <c r="B107" s="659"/>
      <c r="C107" s="231"/>
      <c r="D107" s="660">
        <f>IF($D$26="","",$D$26)</f>
      </c>
      <c r="E107" s="660"/>
      <c r="F107" s="392"/>
      <c r="G107" s="139">
        <f>A107</f>
      </c>
      <c r="H107" s="140">
        <f>C107*$C$92*$D$87*$D$88/1000000</f>
        <v>0</v>
      </c>
      <c r="I107" s="141">
        <f>D107</f>
      </c>
      <c r="J107" s="140">
        <f>F107*$C$92*$D$87*$D$88/1000000</f>
        <v>0</v>
      </c>
      <c r="L107" s="1"/>
      <c r="M107" s="1"/>
      <c r="N107" s="1"/>
      <c r="O107" s="1"/>
      <c r="P107" s="1"/>
    </row>
    <row r="108" spans="1:16" ht="13.5" thickBot="1">
      <c r="A108" s="669">
        <f>IF($A$27="","",$A$27)</f>
      </c>
      <c r="B108" s="670"/>
      <c r="C108" s="235"/>
      <c r="D108" s="660">
        <f>IF($D$27="","",$D$27)</f>
      </c>
      <c r="E108" s="660"/>
      <c r="F108" s="393"/>
      <c r="G108" s="139">
        <f>A108</f>
      </c>
      <c r="H108" s="140">
        <f>C108*$C$92*$D$87*$D$88/1000000</f>
        <v>0</v>
      </c>
      <c r="I108" s="141">
        <f>D108</f>
      </c>
      <c r="J108" s="140">
        <f>F108*$C$92*$D$87*$D$88/1000000</f>
        <v>0</v>
      </c>
      <c r="L108" s="1"/>
      <c r="M108" s="1"/>
      <c r="N108" s="1"/>
      <c r="O108" s="1"/>
      <c r="P108" s="1"/>
    </row>
    <row r="109" spans="1:16" ht="13.5" thickBot="1">
      <c r="A109" s="20" t="s">
        <v>68</v>
      </c>
      <c r="B109" s="667"/>
      <c r="C109" s="667"/>
      <c r="D109" s="667"/>
      <c r="E109" s="667"/>
      <c r="F109" s="668"/>
      <c r="G109" s="109"/>
      <c r="H109" s="109"/>
      <c r="I109" s="109"/>
      <c r="J109" s="109"/>
      <c r="L109" s="1"/>
      <c r="M109" s="1"/>
      <c r="N109" s="1"/>
      <c r="O109" s="1"/>
      <c r="P109" s="1"/>
    </row>
    <row r="110" spans="7:16" ht="12.75">
      <c r="G110" s="4"/>
      <c r="H110" s="4"/>
      <c r="I110" s="4"/>
      <c r="J110" s="4"/>
      <c r="L110" s="1"/>
      <c r="M110" s="1"/>
      <c r="N110" s="1"/>
      <c r="O110" s="1"/>
      <c r="P110" s="1"/>
    </row>
    <row r="111" spans="1:16" ht="16.5" thickBot="1">
      <c r="A111" s="6" t="s">
        <v>58</v>
      </c>
      <c r="B111" s="7"/>
      <c r="C111" s="2"/>
      <c r="D111" s="2"/>
      <c r="E111" s="2"/>
      <c r="F111" s="2"/>
      <c r="G111" s="109"/>
      <c r="H111" s="109"/>
      <c r="I111" s="109"/>
      <c r="J111" s="109"/>
      <c r="L111" s="1"/>
      <c r="M111" s="1"/>
      <c r="N111" s="1"/>
      <c r="O111" s="1"/>
      <c r="P111" s="1"/>
    </row>
    <row r="112" spans="1:16" ht="12.75">
      <c r="A112" s="8" t="s">
        <v>64</v>
      </c>
      <c r="B112" s="25"/>
      <c r="C112" s="652">
        <f>IF('Datos de partida'!D121="","",'Datos de partida'!D121)</f>
      </c>
      <c r="D112" s="652"/>
      <c r="E112" s="652"/>
      <c r="F112" s="653"/>
      <c r="G112" s="115"/>
      <c r="H112" s="109"/>
      <c r="I112" s="109"/>
      <c r="J112" s="109"/>
      <c r="L112" s="1"/>
      <c r="M112" s="1"/>
      <c r="N112" s="1"/>
      <c r="O112" s="1"/>
      <c r="P112" s="1"/>
    </row>
    <row r="113" spans="1:16" ht="12.75">
      <c r="A113" s="617" t="s">
        <v>78</v>
      </c>
      <c r="B113" s="618"/>
      <c r="C113" s="618"/>
      <c r="D113" s="154"/>
      <c r="E113" s="26"/>
      <c r="F113" s="27"/>
      <c r="G113" s="124" t="s">
        <v>80</v>
      </c>
      <c r="H113" s="33">
        <v>1</v>
      </c>
      <c r="I113" s="109"/>
      <c r="J113" s="109"/>
      <c r="L113" s="1"/>
      <c r="M113" s="1"/>
      <c r="N113" s="1"/>
      <c r="O113" s="1"/>
      <c r="P113" s="1"/>
    </row>
    <row r="114" spans="1:16" ht="12.75">
      <c r="A114" s="617" t="s">
        <v>65</v>
      </c>
      <c r="B114" s="618"/>
      <c r="C114" s="618"/>
      <c r="D114" s="12">
        <f>IF(H113=1,'Datos de partida'!D131,'Datos de partida'!D139)</f>
        <v>0</v>
      </c>
      <c r="E114" s="28"/>
      <c r="F114" s="29"/>
      <c r="G114" s="109"/>
      <c r="H114" s="109"/>
      <c r="I114" s="109"/>
      <c r="J114" s="109"/>
      <c r="L114" s="1"/>
      <c r="M114" s="1"/>
      <c r="N114" s="1"/>
      <c r="O114" s="1"/>
      <c r="P114" s="1"/>
    </row>
    <row r="115" spans="1:16" ht="13.5" thickBot="1">
      <c r="A115" s="643" t="s">
        <v>66</v>
      </c>
      <c r="B115" s="644"/>
      <c r="C115" s="644"/>
      <c r="D115" s="15">
        <f>'Datos de partida'!D125</f>
        <v>1</v>
      </c>
      <c r="E115" s="30"/>
      <c r="F115" s="31"/>
      <c r="G115" s="109"/>
      <c r="H115" s="109"/>
      <c r="I115" s="109"/>
      <c r="J115" s="109"/>
      <c r="L115" s="1"/>
      <c r="M115" s="1"/>
      <c r="N115" s="1"/>
      <c r="O115" s="1"/>
      <c r="P115" s="1"/>
    </row>
    <row r="116" spans="1:16" ht="12.75">
      <c r="A116" s="619" t="s">
        <v>157</v>
      </c>
      <c r="B116" s="620"/>
      <c r="C116" s="621"/>
      <c r="D116" s="622"/>
      <c r="E116" s="622"/>
      <c r="F116" s="623"/>
      <c r="G116" s="109"/>
      <c r="H116" s="109"/>
      <c r="I116" s="109"/>
      <c r="J116" s="109"/>
      <c r="L116" s="1"/>
      <c r="M116" s="1"/>
      <c r="N116" s="1"/>
      <c r="O116" s="1"/>
      <c r="P116" s="1"/>
    </row>
    <row r="117" spans="1:16" ht="13.5" customHeight="1">
      <c r="A117" s="639" t="s">
        <v>155</v>
      </c>
      <c r="B117" s="640"/>
      <c r="C117" s="641"/>
      <c r="D117" s="641"/>
      <c r="E117" s="641"/>
      <c r="F117" s="642"/>
      <c r="G117" s="109"/>
      <c r="H117" s="109"/>
      <c r="I117" s="109"/>
      <c r="J117" s="109"/>
      <c r="L117" s="1"/>
      <c r="M117" s="1"/>
      <c r="N117" s="1"/>
      <c r="O117" s="1"/>
      <c r="P117" s="1"/>
    </row>
    <row r="118" spans="1:16" ht="12.75">
      <c r="A118" s="639" t="s">
        <v>156</v>
      </c>
      <c r="B118" s="640"/>
      <c r="C118" s="671"/>
      <c r="D118" s="671"/>
      <c r="E118" s="671"/>
      <c r="F118" s="672"/>
      <c r="G118" s="109"/>
      <c r="H118" s="109"/>
      <c r="I118" s="109"/>
      <c r="J118" s="109"/>
      <c r="L118" s="1"/>
      <c r="M118" s="1"/>
      <c r="N118" s="1"/>
      <c r="O118" s="1"/>
      <c r="P118" s="1"/>
    </row>
    <row r="119" spans="1:16" ht="13.5" thickBot="1">
      <c r="A119" s="633" t="s">
        <v>23</v>
      </c>
      <c r="B119" s="634"/>
      <c r="C119" s="663"/>
      <c r="D119" s="663"/>
      <c r="E119" s="664"/>
      <c r="F119" s="665"/>
      <c r="G119" s="109"/>
      <c r="H119" s="109"/>
      <c r="I119" s="109"/>
      <c r="J119" s="109"/>
      <c r="L119" s="1"/>
      <c r="M119" s="1"/>
      <c r="N119" s="1"/>
      <c r="O119" s="1"/>
      <c r="P119" s="1"/>
    </row>
    <row r="120" spans="1:16" ht="25.5">
      <c r="A120" s="638" t="s">
        <v>20</v>
      </c>
      <c r="B120" s="630"/>
      <c r="C120" s="18" t="s">
        <v>24</v>
      </c>
      <c r="D120" s="630" t="s">
        <v>20</v>
      </c>
      <c r="E120" s="630"/>
      <c r="F120" s="19" t="s">
        <v>24</v>
      </c>
      <c r="G120" s="109"/>
      <c r="H120" s="109"/>
      <c r="I120" s="109"/>
      <c r="J120" s="109"/>
      <c r="L120" s="1"/>
      <c r="M120" s="1"/>
      <c r="N120" s="1"/>
      <c r="O120" s="1"/>
      <c r="P120" s="1"/>
    </row>
    <row r="121" spans="1:16" ht="12.75">
      <c r="A121" s="616" t="s">
        <v>25</v>
      </c>
      <c r="B121" s="615"/>
      <c r="C121" s="236"/>
      <c r="D121" s="615" t="s">
        <v>31</v>
      </c>
      <c r="E121" s="615"/>
      <c r="F121" s="238"/>
      <c r="G121" s="133" t="s">
        <v>41</v>
      </c>
      <c r="H121" s="134">
        <f aca="true" t="shared" si="8" ref="H121:H129">C121*$C$119*$D$114*$D$115/1000000</f>
        <v>0</v>
      </c>
      <c r="I121" s="135" t="s">
        <v>49</v>
      </c>
      <c r="J121" s="134">
        <f aca="true" t="shared" si="9" ref="J121:J129">F121*$C$119*$D$114*$D$115/1000000</f>
        <v>0</v>
      </c>
      <c r="L121" s="1"/>
      <c r="M121" s="1"/>
      <c r="N121" s="1"/>
      <c r="O121" s="1"/>
      <c r="P121" s="1"/>
    </row>
    <row r="122" spans="1:16" ht="12.75">
      <c r="A122" s="616" t="s">
        <v>26</v>
      </c>
      <c r="B122" s="615"/>
      <c r="C122" s="236"/>
      <c r="D122" s="615" t="s">
        <v>32</v>
      </c>
      <c r="E122" s="615"/>
      <c r="F122" s="238"/>
      <c r="G122" s="133" t="s">
        <v>42</v>
      </c>
      <c r="H122" s="134">
        <f t="shared" si="8"/>
        <v>0</v>
      </c>
      <c r="I122" s="135" t="s">
        <v>50</v>
      </c>
      <c r="J122" s="134">
        <f t="shared" si="9"/>
        <v>0</v>
      </c>
      <c r="L122" s="1"/>
      <c r="M122" s="1"/>
      <c r="N122" s="1"/>
      <c r="O122" s="1"/>
      <c r="P122" s="1"/>
    </row>
    <row r="123" spans="1:16" ht="12.75">
      <c r="A123" s="616" t="s">
        <v>27</v>
      </c>
      <c r="B123" s="615"/>
      <c r="C123" s="236"/>
      <c r="D123" s="615" t="s">
        <v>34</v>
      </c>
      <c r="E123" s="615"/>
      <c r="F123" s="238"/>
      <c r="G123" s="133" t="s">
        <v>43</v>
      </c>
      <c r="H123" s="134">
        <f t="shared" si="8"/>
        <v>0</v>
      </c>
      <c r="I123" s="135" t="s">
        <v>51</v>
      </c>
      <c r="J123" s="134">
        <f t="shared" si="9"/>
        <v>0</v>
      </c>
      <c r="L123" s="1"/>
      <c r="M123" s="1"/>
      <c r="N123" s="1"/>
      <c r="O123" s="1"/>
      <c r="P123" s="1"/>
    </row>
    <row r="124" spans="1:16" ht="12.75">
      <c r="A124" s="616" t="s">
        <v>28</v>
      </c>
      <c r="B124" s="615"/>
      <c r="C124" s="236"/>
      <c r="D124" s="615" t="s">
        <v>35</v>
      </c>
      <c r="E124" s="615"/>
      <c r="F124" s="238"/>
      <c r="G124" s="133" t="s">
        <v>44</v>
      </c>
      <c r="H124" s="134">
        <f t="shared" si="8"/>
        <v>0</v>
      </c>
      <c r="I124" s="135" t="s">
        <v>52</v>
      </c>
      <c r="J124" s="134">
        <f t="shared" si="9"/>
        <v>0</v>
      </c>
      <c r="L124" s="1"/>
      <c r="M124" s="1"/>
      <c r="N124" s="1"/>
      <c r="O124" s="1"/>
      <c r="P124" s="1"/>
    </row>
    <row r="125" spans="1:16" ht="12.75">
      <c r="A125" s="616" t="s">
        <v>127</v>
      </c>
      <c r="B125" s="615"/>
      <c r="C125" s="225"/>
      <c r="D125" s="615" t="s">
        <v>254</v>
      </c>
      <c r="E125" s="615"/>
      <c r="F125" s="233"/>
      <c r="G125" s="133" t="s">
        <v>127</v>
      </c>
      <c r="H125" s="134">
        <f t="shared" si="8"/>
        <v>0</v>
      </c>
      <c r="I125" s="135" t="s">
        <v>254</v>
      </c>
      <c r="J125" s="134">
        <f>F125*$C$119*$D$114*$D$115/1000000</f>
        <v>0</v>
      </c>
      <c r="L125" s="1"/>
      <c r="M125" s="1"/>
      <c r="N125" s="1"/>
      <c r="O125" s="1"/>
      <c r="P125" s="1"/>
    </row>
    <row r="126" spans="1:16" ht="12.75">
      <c r="A126" s="616" t="s">
        <v>29</v>
      </c>
      <c r="B126" s="615"/>
      <c r="C126" s="236"/>
      <c r="D126" s="615" t="s">
        <v>39</v>
      </c>
      <c r="E126" s="615"/>
      <c r="F126" s="238"/>
      <c r="G126" s="133" t="s">
        <v>45</v>
      </c>
      <c r="H126" s="134">
        <f t="shared" si="8"/>
        <v>0</v>
      </c>
      <c r="I126" s="135" t="s">
        <v>53</v>
      </c>
      <c r="J126" s="134">
        <f t="shared" si="9"/>
        <v>0</v>
      </c>
      <c r="L126" s="1"/>
      <c r="M126" s="1"/>
      <c r="N126" s="1"/>
      <c r="O126" s="1"/>
      <c r="P126" s="1"/>
    </row>
    <row r="127" spans="1:16" ht="12.75">
      <c r="A127" s="616" t="s">
        <v>30</v>
      </c>
      <c r="B127" s="615"/>
      <c r="C127" s="236"/>
      <c r="D127" s="615" t="s">
        <v>38</v>
      </c>
      <c r="E127" s="615"/>
      <c r="F127" s="238"/>
      <c r="G127" s="133" t="s">
        <v>46</v>
      </c>
      <c r="H127" s="134">
        <f t="shared" si="8"/>
        <v>0</v>
      </c>
      <c r="I127" s="135" t="s">
        <v>54</v>
      </c>
      <c r="J127" s="134">
        <f t="shared" si="9"/>
        <v>0</v>
      </c>
      <c r="L127" s="1"/>
      <c r="M127" s="1"/>
      <c r="N127" s="1"/>
      <c r="O127" s="1"/>
      <c r="P127" s="1"/>
    </row>
    <row r="128" spans="1:16" ht="12.75">
      <c r="A128" s="616" t="s">
        <v>40</v>
      </c>
      <c r="B128" s="615"/>
      <c r="C128" s="236"/>
      <c r="D128" s="615" t="s">
        <v>37</v>
      </c>
      <c r="E128" s="615"/>
      <c r="F128" s="238"/>
      <c r="G128" s="133" t="s">
        <v>47</v>
      </c>
      <c r="H128" s="134">
        <f t="shared" si="8"/>
        <v>0</v>
      </c>
      <c r="I128" s="135" t="s">
        <v>55</v>
      </c>
      <c r="J128" s="134">
        <f t="shared" si="9"/>
        <v>0</v>
      </c>
      <c r="L128" s="1"/>
      <c r="M128" s="1"/>
      <c r="N128" s="1"/>
      <c r="O128" s="1"/>
      <c r="P128" s="1"/>
    </row>
    <row r="129" spans="1:16" ht="13.5" thickBot="1">
      <c r="A129" s="631" t="s">
        <v>33</v>
      </c>
      <c r="B129" s="629"/>
      <c r="C129" s="237"/>
      <c r="D129" s="629" t="s">
        <v>36</v>
      </c>
      <c r="E129" s="629"/>
      <c r="F129" s="239"/>
      <c r="G129" s="133" t="s">
        <v>48</v>
      </c>
      <c r="H129" s="134">
        <f t="shared" si="8"/>
        <v>0</v>
      </c>
      <c r="I129" s="135" t="s">
        <v>56</v>
      </c>
      <c r="J129" s="134">
        <f t="shared" si="9"/>
        <v>0</v>
      </c>
      <c r="L129" s="1"/>
      <c r="M129" s="1"/>
      <c r="N129" s="1"/>
      <c r="O129" s="1"/>
      <c r="P129" s="1"/>
    </row>
    <row r="130" spans="1:16" ht="25.5">
      <c r="A130" s="638" t="s">
        <v>77</v>
      </c>
      <c r="B130" s="630"/>
      <c r="C130" s="18" t="s">
        <v>24</v>
      </c>
      <c r="D130" s="630" t="s">
        <v>77</v>
      </c>
      <c r="E130" s="630"/>
      <c r="F130" s="19" t="s">
        <v>24</v>
      </c>
      <c r="G130" s="133"/>
      <c r="H130" s="134"/>
      <c r="I130" s="135"/>
      <c r="J130" s="134"/>
      <c r="L130" s="1"/>
      <c r="M130" s="1"/>
      <c r="N130" s="1"/>
      <c r="O130" s="1"/>
      <c r="P130" s="1"/>
    </row>
    <row r="131" spans="1:16" ht="12.75">
      <c r="A131" s="658">
        <f>IF($A$23="","",$A$23)</f>
      </c>
      <c r="B131" s="659"/>
      <c r="C131" s="236"/>
      <c r="D131" s="666">
        <f>IF($D$23="","",$D$23)</f>
      </c>
      <c r="E131" s="659"/>
      <c r="F131" s="238"/>
      <c r="G131" s="139">
        <f>A131</f>
      </c>
      <c r="H131" s="140">
        <f>C131*$C$119*$D$114*$D$115/1000000</f>
        <v>0</v>
      </c>
      <c r="I131" s="141">
        <f>D131</f>
      </c>
      <c r="J131" s="140">
        <f>F131*$C$119*$D$114*$D$115/1000000</f>
        <v>0</v>
      </c>
      <c r="L131" s="1"/>
      <c r="M131" s="1"/>
      <c r="N131" s="1"/>
      <c r="O131" s="1"/>
      <c r="P131" s="1"/>
    </row>
    <row r="132" spans="1:16" ht="12.75">
      <c r="A132" s="658">
        <f>IF($A$24="","",$A$24)</f>
      </c>
      <c r="B132" s="659"/>
      <c r="C132" s="236"/>
      <c r="D132" s="666">
        <f>IF($D$24="","",$D$24)</f>
      </c>
      <c r="E132" s="659"/>
      <c r="F132" s="238"/>
      <c r="G132" s="139">
        <f>A132</f>
      </c>
      <c r="H132" s="140">
        <f>C132*$C$119*$D$114*$D$115/1000000</f>
        <v>0</v>
      </c>
      <c r="I132" s="141">
        <f>D132</f>
      </c>
      <c r="J132" s="140">
        <f>F132*$C$119*$D$114*$D$115/1000000</f>
        <v>0</v>
      </c>
      <c r="L132" s="1"/>
      <c r="M132" s="1"/>
      <c r="N132" s="1"/>
      <c r="O132" s="1"/>
      <c r="P132" s="1"/>
    </row>
    <row r="133" spans="1:16" ht="12.75">
      <c r="A133" s="658">
        <f>IF($A$25="","",$A$25)</f>
      </c>
      <c r="B133" s="659"/>
      <c r="C133" s="236"/>
      <c r="D133" s="666">
        <f>IF($D$25="","",$D$25)</f>
      </c>
      <c r="E133" s="659"/>
      <c r="F133" s="238"/>
      <c r="G133" s="139">
        <f>A133</f>
      </c>
      <c r="H133" s="140">
        <f>C133*$C$119*$D$114*$D$115/1000000</f>
        <v>0</v>
      </c>
      <c r="I133" s="141">
        <f>D133</f>
      </c>
      <c r="J133" s="140">
        <f>F133*$C$119*$D$114*$D$115/1000000</f>
        <v>0</v>
      </c>
      <c r="L133" s="1"/>
      <c r="M133" s="1"/>
      <c r="N133" s="1"/>
      <c r="O133" s="1"/>
      <c r="P133" s="1"/>
    </row>
    <row r="134" spans="1:16" ht="12.75">
      <c r="A134" s="658">
        <f>IF($A$26="","",$A$26)</f>
      </c>
      <c r="B134" s="659"/>
      <c r="C134" s="231"/>
      <c r="D134" s="660">
        <f>IF($D$26="","",$D$26)</f>
      </c>
      <c r="E134" s="660"/>
      <c r="F134" s="392"/>
      <c r="G134" s="139">
        <f>A134</f>
      </c>
      <c r="H134" s="140">
        <f>C134*$C$119*$D$114*$D$115/1000000</f>
        <v>0</v>
      </c>
      <c r="I134" s="141">
        <f>D134</f>
      </c>
      <c r="J134" s="140">
        <f>F134*$C$119*$D$114*$D$115/1000000</f>
        <v>0</v>
      </c>
      <c r="L134" s="1"/>
      <c r="M134" s="1"/>
      <c r="N134" s="1"/>
      <c r="O134" s="1"/>
      <c r="P134" s="1"/>
    </row>
    <row r="135" spans="1:16" ht="13.5" thickBot="1">
      <c r="A135" s="669">
        <f>IF($A$27="","",$A$27)</f>
      </c>
      <c r="B135" s="670"/>
      <c r="C135" s="235"/>
      <c r="D135" s="660">
        <f>IF($D$27="","",$D$27)</f>
      </c>
      <c r="E135" s="660"/>
      <c r="F135" s="393"/>
      <c r="G135" s="139">
        <f>A135</f>
      </c>
      <c r="H135" s="140">
        <f>C135*$C$119*$D$114*$D$115/1000000</f>
        <v>0</v>
      </c>
      <c r="I135" s="141">
        <f>D135</f>
      </c>
      <c r="J135" s="140">
        <f>F135*$C$119*$D$114*$D$115/1000000</f>
        <v>0</v>
      </c>
      <c r="L135" s="1"/>
      <c r="M135" s="1"/>
      <c r="N135" s="1"/>
      <c r="O135" s="1"/>
      <c r="P135" s="1"/>
    </row>
    <row r="136" spans="1:16" ht="13.5" thickBot="1">
      <c r="A136" s="20" t="s">
        <v>68</v>
      </c>
      <c r="B136" s="667"/>
      <c r="C136" s="667"/>
      <c r="D136" s="667"/>
      <c r="E136" s="667"/>
      <c r="F136" s="668"/>
      <c r="G136" s="109"/>
      <c r="H136" s="109"/>
      <c r="I136" s="109"/>
      <c r="J136" s="109"/>
      <c r="L136" s="1"/>
      <c r="M136" s="1"/>
      <c r="N136" s="1"/>
      <c r="O136" s="1"/>
      <c r="P136" s="1"/>
    </row>
    <row r="137" spans="7:16" ht="12.75">
      <c r="G137" s="4"/>
      <c r="H137" s="4"/>
      <c r="I137" s="4"/>
      <c r="J137" s="4"/>
      <c r="L137" s="1"/>
      <c r="M137" s="1"/>
      <c r="N137" s="1"/>
      <c r="O137" s="1"/>
      <c r="P137" s="1"/>
    </row>
    <row r="138" spans="1:16" ht="16.5" thickBot="1">
      <c r="A138" s="6" t="s">
        <v>59</v>
      </c>
      <c r="B138" s="7"/>
      <c r="C138" s="2"/>
      <c r="D138" s="2"/>
      <c r="E138" s="2"/>
      <c r="F138" s="2"/>
      <c r="G138" s="109"/>
      <c r="H138" s="109"/>
      <c r="I138" s="109"/>
      <c r="J138" s="109"/>
      <c r="L138" s="1"/>
      <c r="M138" s="1"/>
      <c r="N138" s="1"/>
      <c r="O138" s="1"/>
      <c r="P138" s="1"/>
    </row>
    <row r="139" spans="1:16" ht="12.75">
      <c r="A139" s="8" t="s">
        <v>64</v>
      </c>
      <c r="B139" s="25"/>
      <c r="C139" s="652">
        <f>IF('Datos de partida'!D147="","",'Datos de partida'!D147)</f>
      </c>
      <c r="D139" s="652"/>
      <c r="E139" s="652"/>
      <c r="F139" s="653"/>
      <c r="G139" s="115"/>
      <c r="H139" s="109"/>
      <c r="I139" s="109"/>
      <c r="J139" s="109"/>
      <c r="L139" s="1"/>
      <c r="M139" s="1"/>
      <c r="N139" s="1"/>
      <c r="O139" s="1"/>
      <c r="P139" s="1"/>
    </row>
    <row r="140" spans="1:16" ht="12.75">
      <c r="A140" s="617" t="s">
        <v>78</v>
      </c>
      <c r="B140" s="618"/>
      <c r="C140" s="618"/>
      <c r="D140" s="154"/>
      <c r="E140" s="26"/>
      <c r="F140" s="27"/>
      <c r="G140" s="124" t="s">
        <v>80</v>
      </c>
      <c r="H140" s="33">
        <v>1</v>
      </c>
      <c r="I140" s="109"/>
      <c r="J140" s="109"/>
      <c r="L140" s="1"/>
      <c r="M140" s="1"/>
      <c r="N140" s="1"/>
      <c r="O140" s="1"/>
      <c r="P140" s="1"/>
    </row>
    <row r="141" spans="1:16" ht="25.5" customHeight="1">
      <c r="A141" s="617" t="s">
        <v>65</v>
      </c>
      <c r="B141" s="618"/>
      <c r="C141" s="618"/>
      <c r="D141" s="12">
        <f>IF(H140=1,'Datos de partida'!D157,'Datos de partida'!D165)</f>
        <v>0</v>
      </c>
      <c r="E141" s="28"/>
      <c r="F141" s="29"/>
      <c r="G141" s="109"/>
      <c r="H141" s="109"/>
      <c r="I141" s="109"/>
      <c r="J141" s="109"/>
      <c r="L141" s="1"/>
      <c r="M141" s="1"/>
      <c r="N141" s="1"/>
      <c r="O141" s="1"/>
      <c r="P141" s="1"/>
    </row>
    <row r="142" spans="1:16" ht="13.5" thickBot="1">
      <c r="A142" s="643" t="s">
        <v>66</v>
      </c>
      <c r="B142" s="644"/>
      <c r="C142" s="644"/>
      <c r="D142" s="15">
        <f>'Datos de partida'!D151</f>
        <v>1</v>
      </c>
      <c r="E142" s="30"/>
      <c r="F142" s="31"/>
      <c r="G142" s="109"/>
      <c r="H142" s="109"/>
      <c r="I142" s="109"/>
      <c r="J142" s="109"/>
      <c r="L142" s="1"/>
      <c r="M142" s="1"/>
      <c r="N142" s="1"/>
      <c r="O142" s="1"/>
      <c r="P142" s="1"/>
    </row>
    <row r="143" spans="1:16" ht="12.75">
      <c r="A143" s="619" t="s">
        <v>157</v>
      </c>
      <c r="B143" s="620"/>
      <c r="C143" s="621"/>
      <c r="D143" s="622"/>
      <c r="E143" s="622"/>
      <c r="F143" s="623"/>
      <c r="G143" s="109"/>
      <c r="H143" s="109"/>
      <c r="I143" s="109"/>
      <c r="J143" s="109"/>
      <c r="L143" s="1"/>
      <c r="M143" s="1"/>
      <c r="N143" s="1"/>
      <c r="O143" s="1"/>
      <c r="P143" s="1"/>
    </row>
    <row r="144" spans="1:16" ht="12.75">
      <c r="A144" s="639" t="s">
        <v>155</v>
      </c>
      <c r="B144" s="640"/>
      <c r="C144" s="641"/>
      <c r="D144" s="641"/>
      <c r="E144" s="641"/>
      <c r="F144" s="642"/>
      <c r="G144" s="109"/>
      <c r="H144" s="109"/>
      <c r="I144" s="109"/>
      <c r="J144" s="109"/>
      <c r="L144" s="1"/>
      <c r="M144" s="1"/>
      <c r="N144" s="1"/>
      <c r="O144" s="1"/>
      <c r="P144" s="1"/>
    </row>
    <row r="145" spans="1:16" ht="12.75">
      <c r="A145" s="639" t="s">
        <v>156</v>
      </c>
      <c r="B145" s="640"/>
      <c r="C145" s="671"/>
      <c r="D145" s="671"/>
      <c r="E145" s="671"/>
      <c r="F145" s="672"/>
      <c r="G145" s="109"/>
      <c r="H145" s="109"/>
      <c r="I145" s="109"/>
      <c r="J145" s="109"/>
      <c r="L145" s="1"/>
      <c r="M145" s="1"/>
      <c r="N145" s="1"/>
      <c r="O145" s="1"/>
      <c r="P145" s="1"/>
    </row>
    <row r="146" spans="1:16" ht="13.5" thickBot="1">
      <c r="A146" s="633" t="s">
        <v>23</v>
      </c>
      <c r="B146" s="634"/>
      <c r="C146" s="663"/>
      <c r="D146" s="663"/>
      <c r="E146" s="664"/>
      <c r="F146" s="665"/>
      <c r="G146" s="109"/>
      <c r="H146" s="109"/>
      <c r="I146" s="109"/>
      <c r="J146" s="109"/>
      <c r="L146" s="1"/>
      <c r="M146" s="1"/>
      <c r="N146" s="1"/>
      <c r="O146" s="1"/>
      <c r="P146" s="1"/>
    </row>
    <row r="147" spans="1:16" ht="25.5">
      <c r="A147" s="638" t="s">
        <v>20</v>
      </c>
      <c r="B147" s="630"/>
      <c r="C147" s="18" t="s">
        <v>24</v>
      </c>
      <c r="D147" s="630" t="s">
        <v>20</v>
      </c>
      <c r="E147" s="630"/>
      <c r="F147" s="19" t="s">
        <v>24</v>
      </c>
      <c r="G147" s="109"/>
      <c r="H147" s="109"/>
      <c r="I147" s="109"/>
      <c r="J147" s="109"/>
      <c r="L147" s="1"/>
      <c r="M147" s="1"/>
      <c r="N147" s="1"/>
      <c r="O147" s="1"/>
      <c r="P147" s="1"/>
    </row>
    <row r="148" spans="1:16" ht="12.75">
      <c r="A148" s="616" t="s">
        <v>25</v>
      </c>
      <c r="B148" s="615"/>
      <c r="C148" s="236"/>
      <c r="D148" s="615" t="s">
        <v>31</v>
      </c>
      <c r="E148" s="615"/>
      <c r="F148" s="238"/>
      <c r="G148" s="133" t="s">
        <v>41</v>
      </c>
      <c r="H148" s="134">
        <f aca="true" t="shared" si="10" ref="H148:H156">C148*$C$146*$D$141*$D$142/1000000</f>
        <v>0</v>
      </c>
      <c r="I148" s="135" t="s">
        <v>49</v>
      </c>
      <c r="J148" s="134">
        <f aca="true" t="shared" si="11" ref="J148:J156">F148*$C$146*$D$141*$D$142/1000000</f>
        <v>0</v>
      </c>
      <c r="L148" s="1"/>
      <c r="M148" s="1"/>
      <c r="N148" s="1"/>
      <c r="O148" s="1"/>
      <c r="P148" s="1"/>
    </row>
    <row r="149" spans="1:16" ht="12.75">
      <c r="A149" s="616" t="s">
        <v>26</v>
      </c>
      <c r="B149" s="615"/>
      <c r="C149" s="236"/>
      <c r="D149" s="615" t="s">
        <v>32</v>
      </c>
      <c r="E149" s="615"/>
      <c r="F149" s="238"/>
      <c r="G149" s="133" t="s">
        <v>42</v>
      </c>
      <c r="H149" s="134">
        <f t="shared" si="10"/>
        <v>0</v>
      </c>
      <c r="I149" s="135" t="s">
        <v>50</v>
      </c>
      <c r="J149" s="134">
        <f t="shared" si="11"/>
        <v>0</v>
      </c>
      <c r="L149" s="1"/>
      <c r="M149" s="1"/>
      <c r="N149" s="1"/>
      <c r="O149" s="1"/>
      <c r="P149" s="1"/>
    </row>
    <row r="150" spans="1:16" ht="12.75">
      <c r="A150" s="616" t="s">
        <v>27</v>
      </c>
      <c r="B150" s="615"/>
      <c r="C150" s="236"/>
      <c r="D150" s="615" t="s">
        <v>34</v>
      </c>
      <c r="E150" s="615"/>
      <c r="F150" s="238"/>
      <c r="G150" s="133" t="s">
        <v>43</v>
      </c>
      <c r="H150" s="134">
        <f t="shared" si="10"/>
        <v>0</v>
      </c>
      <c r="I150" s="135" t="s">
        <v>51</v>
      </c>
      <c r="J150" s="134">
        <f t="shared" si="11"/>
        <v>0</v>
      </c>
      <c r="L150" s="1"/>
      <c r="M150" s="1"/>
      <c r="N150" s="1"/>
      <c r="O150" s="1"/>
      <c r="P150" s="1"/>
    </row>
    <row r="151" spans="1:16" ht="12.75">
      <c r="A151" s="616" t="s">
        <v>28</v>
      </c>
      <c r="B151" s="615"/>
      <c r="C151" s="236"/>
      <c r="D151" s="615" t="s">
        <v>35</v>
      </c>
      <c r="E151" s="615"/>
      <c r="F151" s="238"/>
      <c r="G151" s="133" t="s">
        <v>44</v>
      </c>
      <c r="H151" s="134">
        <f t="shared" si="10"/>
        <v>0</v>
      </c>
      <c r="I151" s="135" t="s">
        <v>52</v>
      </c>
      <c r="J151" s="134">
        <f t="shared" si="11"/>
        <v>0</v>
      </c>
      <c r="L151" s="1"/>
      <c r="M151" s="1"/>
      <c r="N151" s="1"/>
      <c r="O151" s="1"/>
      <c r="P151" s="1"/>
    </row>
    <row r="152" spans="1:16" ht="12.75">
      <c r="A152" s="616" t="s">
        <v>127</v>
      </c>
      <c r="B152" s="615"/>
      <c r="C152" s="225"/>
      <c r="D152" s="615" t="s">
        <v>254</v>
      </c>
      <c r="E152" s="615"/>
      <c r="F152" s="233"/>
      <c r="G152" s="133" t="s">
        <v>127</v>
      </c>
      <c r="H152" s="134">
        <f t="shared" si="10"/>
        <v>0</v>
      </c>
      <c r="I152" s="135" t="s">
        <v>254</v>
      </c>
      <c r="J152" s="134">
        <f t="shared" si="11"/>
        <v>0</v>
      </c>
      <c r="L152" s="1"/>
      <c r="M152" s="1"/>
      <c r="N152" s="1"/>
      <c r="O152" s="1"/>
      <c r="P152" s="1"/>
    </row>
    <row r="153" spans="1:16" ht="12.75">
      <c r="A153" s="616" t="s">
        <v>29</v>
      </c>
      <c r="B153" s="615"/>
      <c r="C153" s="236"/>
      <c r="D153" s="615" t="s">
        <v>39</v>
      </c>
      <c r="E153" s="615"/>
      <c r="F153" s="238"/>
      <c r="G153" s="133" t="s">
        <v>45</v>
      </c>
      <c r="H153" s="134">
        <f t="shared" si="10"/>
        <v>0</v>
      </c>
      <c r="I153" s="135" t="s">
        <v>53</v>
      </c>
      <c r="J153" s="134">
        <f t="shared" si="11"/>
        <v>0</v>
      </c>
      <c r="L153" s="1"/>
      <c r="M153" s="1"/>
      <c r="N153" s="1"/>
      <c r="O153" s="1"/>
      <c r="P153" s="1"/>
    </row>
    <row r="154" spans="1:16" ht="12.75">
      <c r="A154" s="616" t="s">
        <v>30</v>
      </c>
      <c r="B154" s="615"/>
      <c r="C154" s="236"/>
      <c r="D154" s="615" t="s">
        <v>38</v>
      </c>
      <c r="E154" s="615"/>
      <c r="F154" s="238"/>
      <c r="G154" s="133" t="s">
        <v>46</v>
      </c>
      <c r="H154" s="134">
        <f t="shared" si="10"/>
        <v>0</v>
      </c>
      <c r="I154" s="135" t="s">
        <v>54</v>
      </c>
      <c r="J154" s="134">
        <f t="shared" si="11"/>
        <v>0</v>
      </c>
      <c r="L154" s="1"/>
      <c r="M154" s="1"/>
      <c r="N154" s="1"/>
      <c r="O154" s="1"/>
      <c r="P154" s="1"/>
    </row>
    <row r="155" spans="1:16" ht="12.75">
      <c r="A155" s="616" t="s">
        <v>40</v>
      </c>
      <c r="B155" s="615"/>
      <c r="C155" s="236"/>
      <c r="D155" s="615" t="s">
        <v>37</v>
      </c>
      <c r="E155" s="615"/>
      <c r="F155" s="238"/>
      <c r="G155" s="133" t="s">
        <v>47</v>
      </c>
      <c r="H155" s="134">
        <f t="shared" si="10"/>
        <v>0</v>
      </c>
      <c r="I155" s="135" t="s">
        <v>55</v>
      </c>
      <c r="J155" s="134">
        <f t="shared" si="11"/>
        <v>0</v>
      </c>
      <c r="L155" s="1"/>
      <c r="M155" s="1"/>
      <c r="N155" s="1"/>
      <c r="O155" s="1"/>
      <c r="P155" s="1"/>
    </row>
    <row r="156" spans="1:16" ht="13.5" thickBot="1">
      <c r="A156" s="631" t="s">
        <v>33</v>
      </c>
      <c r="B156" s="629"/>
      <c r="C156" s="237"/>
      <c r="D156" s="629" t="s">
        <v>36</v>
      </c>
      <c r="E156" s="629"/>
      <c r="F156" s="239"/>
      <c r="G156" s="133" t="s">
        <v>48</v>
      </c>
      <c r="H156" s="134">
        <f t="shared" si="10"/>
        <v>0</v>
      </c>
      <c r="I156" s="135" t="s">
        <v>56</v>
      </c>
      <c r="J156" s="134">
        <f t="shared" si="11"/>
        <v>0</v>
      </c>
      <c r="L156" s="1"/>
      <c r="M156" s="1"/>
      <c r="N156" s="1"/>
      <c r="O156" s="1"/>
      <c r="P156" s="1"/>
    </row>
    <row r="157" spans="1:16" ht="25.5">
      <c r="A157" s="638" t="s">
        <v>77</v>
      </c>
      <c r="B157" s="630"/>
      <c r="C157" s="18" t="s">
        <v>24</v>
      </c>
      <c r="D157" s="630" t="s">
        <v>77</v>
      </c>
      <c r="E157" s="630"/>
      <c r="F157" s="19" t="s">
        <v>24</v>
      </c>
      <c r="G157" s="133"/>
      <c r="H157" s="134"/>
      <c r="I157" s="135"/>
      <c r="J157" s="134"/>
      <c r="L157" s="1"/>
      <c r="M157" s="1"/>
      <c r="N157" s="1"/>
      <c r="O157" s="1"/>
      <c r="P157" s="1"/>
    </row>
    <row r="158" spans="1:16" ht="12.75">
      <c r="A158" s="658">
        <f>IF($A$23="","",$A$23)</f>
      </c>
      <c r="B158" s="659"/>
      <c r="C158" s="236"/>
      <c r="D158" s="666">
        <f>IF($D$23="","",$D$23)</f>
      </c>
      <c r="E158" s="659"/>
      <c r="F158" s="238"/>
      <c r="G158" s="139">
        <f>A158</f>
      </c>
      <c r="H158" s="140">
        <f>C158*$C$146*$D$141*$D$142/1000000</f>
        <v>0</v>
      </c>
      <c r="I158" s="141">
        <f>D158</f>
      </c>
      <c r="J158" s="140">
        <f>F158*$C$146*$D$141*$D$142/1000000</f>
        <v>0</v>
      </c>
      <c r="L158" s="1"/>
      <c r="M158" s="1"/>
      <c r="N158" s="1"/>
      <c r="O158" s="1"/>
      <c r="P158" s="1"/>
    </row>
    <row r="159" spans="1:16" ht="12.75">
      <c r="A159" s="658">
        <f>IF($A$24="","",$A$24)</f>
      </c>
      <c r="B159" s="659"/>
      <c r="C159" s="236"/>
      <c r="D159" s="666">
        <f>IF($D$24="","",$D$24)</f>
      </c>
      <c r="E159" s="659"/>
      <c r="F159" s="238"/>
      <c r="G159" s="139">
        <f>A159</f>
      </c>
      <c r="H159" s="140">
        <f>C159*$C$146*$D$141*$D$142/1000000</f>
        <v>0</v>
      </c>
      <c r="I159" s="141">
        <f>D159</f>
      </c>
      <c r="J159" s="140">
        <f>F159*$C$146*$D$141*$D$142/1000000</f>
        <v>0</v>
      </c>
      <c r="L159" s="1"/>
      <c r="M159" s="1"/>
      <c r="N159" s="1"/>
      <c r="O159" s="1"/>
      <c r="P159" s="1"/>
    </row>
    <row r="160" spans="1:16" ht="12.75">
      <c r="A160" s="658">
        <f>IF($A$25="","",$A$25)</f>
      </c>
      <c r="B160" s="659"/>
      <c r="C160" s="236"/>
      <c r="D160" s="666">
        <f>IF($D$25="","",$D$25)</f>
      </c>
      <c r="E160" s="659"/>
      <c r="F160" s="238"/>
      <c r="G160" s="139">
        <f>A160</f>
      </c>
      <c r="H160" s="140">
        <f>C160*$C$146*$D$141*$D$142/1000000</f>
        <v>0</v>
      </c>
      <c r="I160" s="141">
        <f>D160</f>
      </c>
      <c r="J160" s="140">
        <f>F160*$C$146*$D$141*$D$142/1000000</f>
        <v>0</v>
      </c>
      <c r="L160" s="1"/>
      <c r="M160" s="1"/>
      <c r="N160" s="1"/>
      <c r="O160" s="1"/>
      <c r="P160" s="1"/>
    </row>
    <row r="161" spans="1:16" ht="12.75">
      <c r="A161" s="658">
        <f>IF($A$26="","",$A$26)</f>
      </c>
      <c r="B161" s="659"/>
      <c r="C161" s="231"/>
      <c r="D161" s="660">
        <f>IF($D$26="","",$D$26)</f>
      </c>
      <c r="E161" s="660"/>
      <c r="F161" s="392"/>
      <c r="G161" s="139">
        <f>A161</f>
      </c>
      <c r="H161" s="140">
        <f>C161*$C$146*$D$141*$D$142/1000000</f>
        <v>0</v>
      </c>
      <c r="I161" s="141">
        <f>D161</f>
      </c>
      <c r="J161" s="140">
        <f>F161*$C$146*$D$141*$D$142/1000000</f>
        <v>0</v>
      </c>
      <c r="L161" s="1"/>
      <c r="M161" s="1"/>
      <c r="N161" s="1"/>
      <c r="O161" s="1"/>
      <c r="P161" s="1"/>
    </row>
    <row r="162" spans="1:16" ht="13.5" thickBot="1">
      <c r="A162" s="669">
        <f>IF($A$27="","",$A$27)</f>
      </c>
      <c r="B162" s="670"/>
      <c r="C162" s="235"/>
      <c r="D162" s="660">
        <f>IF($D$27="","",$D$27)</f>
      </c>
      <c r="E162" s="660"/>
      <c r="F162" s="393"/>
      <c r="G162" s="139">
        <f>A162</f>
      </c>
      <c r="H162" s="140">
        <f>C162*$C$146*$D$141*$D$142/1000000</f>
        <v>0</v>
      </c>
      <c r="I162" s="141">
        <f>D162</f>
      </c>
      <c r="J162" s="140">
        <f>F162*$C$146*$D$141*$D$142/1000000</f>
        <v>0</v>
      </c>
      <c r="L162" s="1"/>
      <c r="M162" s="1"/>
      <c r="N162" s="1"/>
      <c r="O162" s="1"/>
      <c r="P162" s="1"/>
    </row>
    <row r="163" spans="1:16" ht="13.5" thickBot="1">
      <c r="A163" s="20" t="s">
        <v>68</v>
      </c>
      <c r="B163" s="667"/>
      <c r="C163" s="667"/>
      <c r="D163" s="667"/>
      <c r="E163" s="667"/>
      <c r="F163" s="668"/>
      <c r="G163" s="109"/>
      <c r="H163" s="109"/>
      <c r="I163" s="109"/>
      <c r="J163" s="109"/>
      <c r="L163" s="1"/>
      <c r="M163" s="1"/>
      <c r="N163" s="1"/>
      <c r="O163" s="1"/>
      <c r="P163" s="1"/>
    </row>
    <row r="164" spans="7:16" ht="12.75">
      <c r="G164" s="4"/>
      <c r="H164" s="4"/>
      <c r="I164" s="4"/>
      <c r="J164" s="4"/>
      <c r="L164" s="1"/>
      <c r="M164" s="1"/>
      <c r="N164" s="1"/>
      <c r="O164" s="1"/>
      <c r="P164" s="1"/>
    </row>
    <row r="165" spans="1:16" ht="25.5" customHeight="1" thickBot="1">
      <c r="A165" s="6" t="s">
        <v>60</v>
      </c>
      <c r="B165" s="7"/>
      <c r="C165" s="2"/>
      <c r="D165" s="2"/>
      <c r="E165" s="2"/>
      <c r="F165" s="2"/>
      <c r="G165" s="109"/>
      <c r="H165" s="109"/>
      <c r="I165" s="109"/>
      <c r="J165" s="109"/>
      <c r="L165" s="1"/>
      <c r="M165" s="1"/>
      <c r="N165" s="1"/>
      <c r="O165" s="1"/>
      <c r="P165" s="1"/>
    </row>
    <row r="166" spans="1:16" ht="12.75">
      <c r="A166" s="8" t="s">
        <v>64</v>
      </c>
      <c r="B166" s="25"/>
      <c r="C166" s="652">
        <f>IF('Datos de partida'!D173="","",'Datos de partida'!D173)</f>
      </c>
      <c r="D166" s="652"/>
      <c r="E166" s="652"/>
      <c r="F166" s="653"/>
      <c r="G166" s="115"/>
      <c r="H166" s="109"/>
      <c r="I166" s="109"/>
      <c r="J166" s="109"/>
      <c r="L166" s="1"/>
      <c r="M166" s="1"/>
      <c r="N166" s="1"/>
      <c r="O166" s="1"/>
      <c r="P166" s="1"/>
    </row>
    <row r="167" spans="1:16" ht="12.75">
      <c r="A167" s="617" t="s">
        <v>78</v>
      </c>
      <c r="B167" s="618"/>
      <c r="C167" s="618"/>
      <c r="D167" s="154"/>
      <c r="E167" s="26"/>
      <c r="F167" s="27"/>
      <c r="G167" s="124" t="s">
        <v>80</v>
      </c>
      <c r="H167" s="33">
        <v>1</v>
      </c>
      <c r="I167" s="109"/>
      <c r="J167" s="109"/>
      <c r="L167" s="1"/>
      <c r="M167" s="1"/>
      <c r="N167" s="1"/>
      <c r="O167" s="1"/>
      <c r="P167" s="1"/>
    </row>
    <row r="168" spans="1:16" ht="12.75">
      <c r="A168" s="617" t="s">
        <v>65</v>
      </c>
      <c r="B168" s="618"/>
      <c r="C168" s="618"/>
      <c r="D168" s="12">
        <f>IF(H167=1,'Datos de partida'!D183,'Datos de partida'!D191)</f>
        <v>0</v>
      </c>
      <c r="E168" s="28"/>
      <c r="F168" s="29"/>
      <c r="G168" s="109"/>
      <c r="H168" s="109"/>
      <c r="I168" s="109"/>
      <c r="J168" s="109"/>
      <c r="L168" s="1"/>
      <c r="M168" s="1"/>
      <c r="N168" s="1"/>
      <c r="O168" s="1"/>
      <c r="P168" s="1"/>
    </row>
    <row r="169" spans="1:16" ht="13.5" thickBot="1">
      <c r="A169" s="643" t="s">
        <v>66</v>
      </c>
      <c r="B169" s="644"/>
      <c r="C169" s="644"/>
      <c r="D169" s="15">
        <f>'Datos de partida'!D177</f>
        <v>1</v>
      </c>
      <c r="E169" s="30"/>
      <c r="F169" s="31"/>
      <c r="G169" s="109"/>
      <c r="H169" s="109"/>
      <c r="I169" s="109"/>
      <c r="J169" s="109"/>
      <c r="L169" s="1"/>
      <c r="M169" s="1"/>
      <c r="N169" s="1"/>
      <c r="O169" s="1"/>
      <c r="P169" s="1"/>
    </row>
    <row r="170" spans="1:16" ht="12.75">
      <c r="A170" s="619" t="s">
        <v>157</v>
      </c>
      <c r="B170" s="620"/>
      <c r="C170" s="621"/>
      <c r="D170" s="622"/>
      <c r="E170" s="622"/>
      <c r="F170" s="623"/>
      <c r="G170" s="109"/>
      <c r="H170" s="109"/>
      <c r="I170" s="109"/>
      <c r="J170" s="109"/>
      <c r="L170" s="1"/>
      <c r="M170" s="1"/>
      <c r="N170" s="1"/>
      <c r="O170" s="1"/>
      <c r="P170" s="1"/>
    </row>
    <row r="171" spans="1:16" ht="12.75">
      <c r="A171" s="639" t="s">
        <v>155</v>
      </c>
      <c r="B171" s="640"/>
      <c r="C171" s="641"/>
      <c r="D171" s="641"/>
      <c r="E171" s="641"/>
      <c r="F171" s="642"/>
      <c r="G171" s="109"/>
      <c r="H171" s="109"/>
      <c r="I171" s="109"/>
      <c r="J171" s="109"/>
      <c r="L171" s="1"/>
      <c r="M171" s="1"/>
      <c r="N171" s="1"/>
      <c r="O171" s="1"/>
      <c r="P171" s="1"/>
    </row>
    <row r="172" spans="1:16" ht="12.75">
      <c r="A172" s="639" t="s">
        <v>156</v>
      </c>
      <c r="B172" s="640"/>
      <c r="C172" s="671"/>
      <c r="D172" s="671"/>
      <c r="E172" s="671"/>
      <c r="F172" s="672"/>
      <c r="G172" s="109"/>
      <c r="H172" s="109"/>
      <c r="I172" s="109"/>
      <c r="J172" s="109"/>
      <c r="L172" s="1"/>
      <c r="M172" s="1"/>
      <c r="N172" s="1"/>
      <c r="O172" s="1"/>
      <c r="P172" s="1"/>
    </row>
    <row r="173" spans="1:16" ht="13.5" thickBot="1">
      <c r="A173" s="633" t="s">
        <v>23</v>
      </c>
      <c r="B173" s="634"/>
      <c r="C173" s="663"/>
      <c r="D173" s="663"/>
      <c r="E173" s="664"/>
      <c r="F173" s="665"/>
      <c r="G173" s="109"/>
      <c r="H173" s="109"/>
      <c r="I173" s="109"/>
      <c r="J173" s="109"/>
      <c r="L173" s="1"/>
      <c r="M173" s="1"/>
      <c r="N173" s="1"/>
      <c r="O173" s="1"/>
      <c r="P173" s="1"/>
    </row>
    <row r="174" spans="1:16" ht="25.5">
      <c r="A174" s="638" t="s">
        <v>20</v>
      </c>
      <c r="B174" s="630"/>
      <c r="C174" s="18" t="s">
        <v>24</v>
      </c>
      <c r="D174" s="630" t="s">
        <v>20</v>
      </c>
      <c r="E174" s="630"/>
      <c r="F174" s="19" t="s">
        <v>24</v>
      </c>
      <c r="G174" s="109"/>
      <c r="H174" s="109"/>
      <c r="I174" s="109"/>
      <c r="J174" s="109"/>
      <c r="L174" s="1"/>
      <c r="M174" s="1"/>
      <c r="N174" s="1"/>
      <c r="O174" s="1"/>
      <c r="P174" s="1"/>
    </row>
    <row r="175" spans="1:16" ht="12.75">
      <c r="A175" s="616" t="s">
        <v>25</v>
      </c>
      <c r="B175" s="615"/>
      <c r="C175" s="236"/>
      <c r="D175" s="615" t="s">
        <v>31</v>
      </c>
      <c r="E175" s="615"/>
      <c r="F175" s="238"/>
      <c r="G175" s="133" t="s">
        <v>41</v>
      </c>
      <c r="H175" s="134">
        <f aca="true" t="shared" si="12" ref="H175:H183">C175*$C$173*$D$168*$D$169/1000000</f>
        <v>0</v>
      </c>
      <c r="I175" s="135" t="s">
        <v>49</v>
      </c>
      <c r="J175" s="134">
        <f aca="true" t="shared" si="13" ref="J175:J183">F175*$C$173*$D$168*$D$169/1000000</f>
        <v>0</v>
      </c>
      <c r="L175" s="1"/>
      <c r="M175" s="1"/>
      <c r="N175" s="1"/>
      <c r="O175" s="1"/>
      <c r="P175" s="1"/>
    </row>
    <row r="176" spans="1:16" ht="12.75">
      <c r="A176" s="616" t="s">
        <v>26</v>
      </c>
      <c r="B176" s="615"/>
      <c r="C176" s="236"/>
      <c r="D176" s="615" t="s">
        <v>32</v>
      </c>
      <c r="E176" s="615"/>
      <c r="F176" s="238"/>
      <c r="G176" s="133" t="s">
        <v>42</v>
      </c>
      <c r="H176" s="134">
        <f t="shared" si="12"/>
        <v>0</v>
      </c>
      <c r="I176" s="135" t="s">
        <v>50</v>
      </c>
      <c r="J176" s="134">
        <f t="shared" si="13"/>
        <v>0</v>
      </c>
      <c r="L176" s="1"/>
      <c r="M176" s="1"/>
      <c r="N176" s="1"/>
      <c r="O176" s="1"/>
      <c r="P176" s="1"/>
    </row>
    <row r="177" spans="1:16" ht="12.75">
      <c r="A177" s="616" t="s">
        <v>27</v>
      </c>
      <c r="B177" s="615"/>
      <c r="C177" s="236"/>
      <c r="D177" s="615" t="s">
        <v>34</v>
      </c>
      <c r="E177" s="615"/>
      <c r="F177" s="238"/>
      <c r="G177" s="133" t="s">
        <v>43</v>
      </c>
      <c r="H177" s="134">
        <f t="shared" si="12"/>
        <v>0</v>
      </c>
      <c r="I177" s="135" t="s">
        <v>51</v>
      </c>
      <c r="J177" s="134">
        <f t="shared" si="13"/>
        <v>0</v>
      </c>
      <c r="L177" s="1"/>
      <c r="M177" s="1"/>
      <c r="N177" s="1"/>
      <c r="O177" s="1"/>
      <c r="P177" s="1"/>
    </row>
    <row r="178" spans="1:16" ht="12.75">
      <c r="A178" s="616" t="s">
        <v>28</v>
      </c>
      <c r="B178" s="615"/>
      <c r="C178" s="236"/>
      <c r="D178" s="615" t="s">
        <v>35</v>
      </c>
      <c r="E178" s="615"/>
      <c r="F178" s="238"/>
      <c r="G178" s="133" t="s">
        <v>44</v>
      </c>
      <c r="H178" s="134">
        <f t="shared" si="12"/>
        <v>0</v>
      </c>
      <c r="I178" s="135" t="s">
        <v>52</v>
      </c>
      <c r="J178" s="134">
        <f t="shared" si="13"/>
        <v>0</v>
      </c>
      <c r="L178" s="1"/>
      <c r="M178" s="1"/>
      <c r="N178" s="1"/>
      <c r="O178" s="1"/>
      <c r="P178" s="1"/>
    </row>
    <row r="179" spans="1:16" ht="12.75">
      <c r="A179" s="616" t="s">
        <v>127</v>
      </c>
      <c r="B179" s="615"/>
      <c r="C179" s="225"/>
      <c r="D179" s="615" t="s">
        <v>254</v>
      </c>
      <c r="E179" s="615"/>
      <c r="F179" s="233"/>
      <c r="G179" s="133" t="s">
        <v>127</v>
      </c>
      <c r="H179" s="134">
        <f t="shared" si="12"/>
        <v>0</v>
      </c>
      <c r="I179" s="135" t="s">
        <v>254</v>
      </c>
      <c r="J179" s="134">
        <f t="shared" si="13"/>
        <v>0</v>
      </c>
      <c r="L179" s="1"/>
      <c r="M179" s="1"/>
      <c r="N179" s="1"/>
      <c r="O179" s="1"/>
      <c r="P179" s="1"/>
    </row>
    <row r="180" spans="1:16" ht="12.75">
      <c r="A180" s="616" t="s">
        <v>29</v>
      </c>
      <c r="B180" s="615"/>
      <c r="C180" s="236"/>
      <c r="D180" s="615" t="s">
        <v>39</v>
      </c>
      <c r="E180" s="615"/>
      <c r="F180" s="238"/>
      <c r="G180" s="133" t="s">
        <v>45</v>
      </c>
      <c r="H180" s="134">
        <f t="shared" si="12"/>
        <v>0</v>
      </c>
      <c r="I180" s="135" t="s">
        <v>53</v>
      </c>
      <c r="J180" s="134">
        <f t="shared" si="13"/>
        <v>0</v>
      </c>
      <c r="L180" s="1"/>
      <c r="M180" s="1"/>
      <c r="N180" s="1"/>
      <c r="O180" s="1"/>
      <c r="P180" s="1"/>
    </row>
    <row r="181" spans="1:16" ht="12.75">
      <c r="A181" s="616" t="s">
        <v>30</v>
      </c>
      <c r="B181" s="615"/>
      <c r="C181" s="236"/>
      <c r="D181" s="615" t="s">
        <v>38</v>
      </c>
      <c r="E181" s="615"/>
      <c r="F181" s="238"/>
      <c r="G181" s="133" t="s">
        <v>46</v>
      </c>
      <c r="H181" s="134">
        <f t="shared" si="12"/>
        <v>0</v>
      </c>
      <c r="I181" s="135" t="s">
        <v>54</v>
      </c>
      <c r="J181" s="134">
        <f t="shared" si="13"/>
        <v>0</v>
      </c>
      <c r="L181" s="1"/>
      <c r="M181" s="1"/>
      <c r="N181" s="1"/>
      <c r="O181" s="1"/>
      <c r="P181" s="1"/>
    </row>
    <row r="182" spans="1:16" ht="12.75">
      <c r="A182" s="616" t="s">
        <v>40</v>
      </c>
      <c r="B182" s="615"/>
      <c r="C182" s="236"/>
      <c r="D182" s="615" t="s">
        <v>37</v>
      </c>
      <c r="E182" s="615"/>
      <c r="F182" s="238"/>
      <c r="G182" s="133" t="s">
        <v>47</v>
      </c>
      <c r="H182" s="134">
        <f t="shared" si="12"/>
        <v>0</v>
      </c>
      <c r="I182" s="135" t="s">
        <v>55</v>
      </c>
      <c r="J182" s="134">
        <f t="shared" si="13"/>
        <v>0</v>
      </c>
      <c r="L182" s="1"/>
      <c r="M182" s="1"/>
      <c r="N182" s="1"/>
      <c r="O182" s="1"/>
      <c r="P182" s="1"/>
    </row>
    <row r="183" spans="1:16" ht="13.5" thickBot="1">
      <c r="A183" s="631" t="s">
        <v>33</v>
      </c>
      <c r="B183" s="629"/>
      <c r="C183" s="237"/>
      <c r="D183" s="629" t="s">
        <v>36</v>
      </c>
      <c r="E183" s="629"/>
      <c r="F183" s="239"/>
      <c r="G183" s="133" t="s">
        <v>48</v>
      </c>
      <c r="H183" s="134">
        <f t="shared" si="12"/>
        <v>0</v>
      </c>
      <c r="I183" s="135" t="s">
        <v>56</v>
      </c>
      <c r="J183" s="134">
        <f t="shared" si="13"/>
        <v>0</v>
      </c>
      <c r="L183" s="1"/>
      <c r="M183" s="1"/>
      <c r="N183" s="1"/>
      <c r="O183" s="1"/>
      <c r="P183" s="1"/>
    </row>
    <row r="184" spans="1:16" ht="25.5">
      <c r="A184" s="638" t="s">
        <v>77</v>
      </c>
      <c r="B184" s="630"/>
      <c r="C184" s="18" t="s">
        <v>24</v>
      </c>
      <c r="D184" s="630" t="s">
        <v>77</v>
      </c>
      <c r="E184" s="630"/>
      <c r="F184" s="19" t="s">
        <v>24</v>
      </c>
      <c r="G184" s="133"/>
      <c r="H184" s="134"/>
      <c r="I184" s="135"/>
      <c r="J184" s="134"/>
      <c r="L184" s="1"/>
      <c r="M184" s="1"/>
      <c r="N184" s="1"/>
      <c r="O184" s="1"/>
      <c r="P184" s="1"/>
    </row>
    <row r="185" spans="1:16" ht="12.75">
      <c r="A185" s="658">
        <f>IF($A$23="","",$A$23)</f>
      </c>
      <c r="B185" s="659"/>
      <c r="C185" s="236"/>
      <c r="D185" s="666">
        <f>IF($D$23="","",$D$23)</f>
      </c>
      <c r="E185" s="659"/>
      <c r="F185" s="238"/>
      <c r="G185" s="139">
        <f>A185</f>
      </c>
      <c r="H185" s="140">
        <f>C185*$C$173*$D$168*$D$169/1000000</f>
        <v>0</v>
      </c>
      <c r="I185" s="141">
        <f>D185</f>
      </c>
      <c r="J185" s="140">
        <f>F185*$C$173*$D$168*$D$169/1000000</f>
        <v>0</v>
      </c>
      <c r="L185" s="1"/>
      <c r="M185" s="1"/>
      <c r="N185" s="1"/>
      <c r="O185" s="1"/>
      <c r="P185" s="1"/>
    </row>
    <row r="186" spans="1:16" ht="12.75">
      <c r="A186" s="658">
        <f>IF($A$24="","",$A$24)</f>
      </c>
      <c r="B186" s="659"/>
      <c r="C186" s="236"/>
      <c r="D186" s="666">
        <f>IF($D$24="","",$D$24)</f>
      </c>
      <c r="E186" s="659"/>
      <c r="F186" s="238"/>
      <c r="G186" s="139">
        <f>A186</f>
      </c>
      <c r="H186" s="140">
        <f>C186*$C$173*$D$168*$D$169/1000000</f>
        <v>0</v>
      </c>
      <c r="I186" s="141">
        <f>D186</f>
      </c>
      <c r="J186" s="140">
        <f>F186*$C$173*$D$168*$D$169/1000000</f>
        <v>0</v>
      </c>
      <c r="L186" s="1"/>
      <c r="M186" s="1"/>
      <c r="N186" s="1"/>
      <c r="O186" s="1"/>
      <c r="P186" s="1"/>
    </row>
    <row r="187" spans="1:16" ht="12.75">
      <c r="A187" s="658">
        <f>IF($A$25="","",$A$25)</f>
      </c>
      <c r="B187" s="659"/>
      <c r="C187" s="236"/>
      <c r="D187" s="666">
        <f>IF($D$25="","",$D$25)</f>
      </c>
      <c r="E187" s="659"/>
      <c r="F187" s="238"/>
      <c r="G187" s="139">
        <f>A187</f>
      </c>
      <c r="H187" s="140">
        <f>C187*$C$173*$D$168*$D$169/1000000</f>
        <v>0</v>
      </c>
      <c r="I187" s="141">
        <f>D187</f>
      </c>
      <c r="J187" s="140">
        <f>F187*$C$173*$D$168*$D$169/1000000</f>
        <v>0</v>
      </c>
      <c r="L187" s="1"/>
      <c r="M187" s="1"/>
      <c r="N187" s="1"/>
      <c r="O187" s="1"/>
      <c r="P187" s="1"/>
    </row>
    <row r="188" spans="1:16" ht="12.75">
      <c r="A188" s="658">
        <f>IF($A$26="","",$A$26)</f>
      </c>
      <c r="B188" s="659"/>
      <c r="C188" s="231"/>
      <c r="D188" s="660">
        <f>IF($D$26="","",$D$26)</f>
      </c>
      <c r="E188" s="660"/>
      <c r="F188" s="392"/>
      <c r="G188" s="139">
        <f>A188</f>
      </c>
      <c r="H188" s="140">
        <f>C188*$C$173*$D$168*$D$169/1000000</f>
        <v>0</v>
      </c>
      <c r="I188" s="141">
        <f>D188</f>
      </c>
      <c r="J188" s="140">
        <f>F188*$C$173*$D$168*$D$169/1000000</f>
        <v>0</v>
      </c>
      <c r="L188" s="1"/>
      <c r="M188" s="1"/>
      <c r="N188" s="1"/>
      <c r="O188" s="1"/>
      <c r="P188" s="1"/>
    </row>
    <row r="189" spans="1:16" ht="12.75" customHeight="1" thickBot="1">
      <c r="A189" s="669">
        <f>IF($A$27="","",$A$27)</f>
      </c>
      <c r="B189" s="670"/>
      <c r="C189" s="235"/>
      <c r="D189" s="660">
        <f>IF($D$27="","",$D$27)</f>
      </c>
      <c r="E189" s="660"/>
      <c r="F189" s="393"/>
      <c r="G189" s="139">
        <f>A189</f>
      </c>
      <c r="H189" s="140">
        <f>C189*$C$173*$D$168*$D$169/1000000</f>
        <v>0</v>
      </c>
      <c r="I189" s="141">
        <f>D189</f>
      </c>
      <c r="J189" s="140">
        <f>F189*$C$173*$D$168*$D$169/1000000</f>
        <v>0</v>
      </c>
      <c r="L189" s="1"/>
      <c r="M189" s="1"/>
      <c r="N189" s="1"/>
      <c r="O189" s="1"/>
      <c r="P189" s="1"/>
    </row>
    <row r="190" spans="1:16" ht="13.5" thickBot="1">
      <c r="A190" s="20" t="s">
        <v>68</v>
      </c>
      <c r="B190" s="667"/>
      <c r="C190" s="667"/>
      <c r="D190" s="667"/>
      <c r="E190" s="667"/>
      <c r="F190" s="668"/>
      <c r="G190" s="109"/>
      <c r="H190" s="109"/>
      <c r="I190" s="109"/>
      <c r="J190" s="109"/>
      <c r="L190" s="1"/>
      <c r="M190" s="1"/>
      <c r="N190" s="1"/>
      <c r="O190" s="1"/>
      <c r="P190" s="1"/>
    </row>
    <row r="191" spans="7:16" ht="12.75">
      <c r="G191" s="4"/>
      <c r="H191" s="4"/>
      <c r="I191" s="4"/>
      <c r="J191" s="4"/>
      <c r="L191" s="1"/>
      <c r="M191" s="1"/>
      <c r="N191" s="1"/>
      <c r="O191" s="1"/>
      <c r="P191" s="1"/>
    </row>
    <row r="192" spans="1:16" ht="16.5" thickBot="1">
      <c r="A192" s="6" t="s">
        <v>61</v>
      </c>
      <c r="B192" s="7"/>
      <c r="C192" s="2"/>
      <c r="D192" s="2"/>
      <c r="E192" s="2"/>
      <c r="F192" s="2"/>
      <c r="G192" s="109"/>
      <c r="H192" s="109"/>
      <c r="I192" s="109"/>
      <c r="J192" s="109"/>
      <c r="L192" s="1"/>
      <c r="M192" s="1"/>
      <c r="N192" s="1"/>
      <c r="O192" s="1"/>
      <c r="P192" s="1"/>
    </row>
    <row r="193" spans="1:16" ht="12.75">
      <c r="A193" s="8" t="s">
        <v>64</v>
      </c>
      <c r="B193" s="25"/>
      <c r="C193" s="652">
        <f>IF('Datos de partida'!D199="","",'Datos de partida'!D199)</f>
      </c>
      <c r="D193" s="652"/>
      <c r="E193" s="652"/>
      <c r="F193" s="653"/>
      <c r="G193" s="115"/>
      <c r="H193" s="109"/>
      <c r="I193" s="109"/>
      <c r="J193" s="109"/>
      <c r="L193" s="1"/>
      <c r="M193" s="1"/>
      <c r="N193" s="1"/>
      <c r="O193" s="1"/>
      <c r="P193" s="1"/>
    </row>
    <row r="194" spans="1:16" ht="12.75">
      <c r="A194" s="617" t="s">
        <v>78</v>
      </c>
      <c r="B194" s="618"/>
      <c r="C194" s="618"/>
      <c r="D194" s="154"/>
      <c r="E194" s="26"/>
      <c r="F194" s="27"/>
      <c r="G194" s="124" t="s">
        <v>80</v>
      </c>
      <c r="H194" s="33">
        <v>1</v>
      </c>
      <c r="I194" s="109"/>
      <c r="J194" s="109"/>
      <c r="L194" s="1"/>
      <c r="M194" s="1"/>
      <c r="N194" s="1"/>
      <c r="O194" s="1"/>
      <c r="P194" s="1"/>
    </row>
    <row r="195" spans="1:16" ht="12.75">
      <c r="A195" s="617" t="s">
        <v>65</v>
      </c>
      <c r="B195" s="618"/>
      <c r="C195" s="618"/>
      <c r="D195" s="12">
        <f>IF(H194=1,'Datos de partida'!D209,'Datos de partida'!D217)</f>
        <v>0</v>
      </c>
      <c r="E195" s="28"/>
      <c r="F195" s="29"/>
      <c r="G195" s="109"/>
      <c r="H195" s="109"/>
      <c r="I195" s="109"/>
      <c r="J195" s="109"/>
      <c r="L195" s="1"/>
      <c r="M195" s="1"/>
      <c r="N195" s="1"/>
      <c r="O195" s="1"/>
      <c r="P195" s="1"/>
    </row>
    <row r="196" spans="1:16" ht="13.5" thickBot="1">
      <c r="A196" s="643" t="s">
        <v>66</v>
      </c>
      <c r="B196" s="644"/>
      <c r="C196" s="644"/>
      <c r="D196" s="15">
        <f>'Datos de partida'!D203</f>
        <v>1</v>
      </c>
      <c r="E196" s="30"/>
      <c r="F196" s="31"/>
      <c r="G196" s="109"/>
      <c r="H196" s="109"/>
      <c r="I196" s="109"/>
      <c r="J196" s="109"/>
      <c r="L196" s="1"/>
      <c r="M196" s="1"/>
      <c r="N196" s="1"/>
      <c r="O196" s="1"/>
      <c r="P196" s="1"/>
    </row>
    <row r="197" spans="1:16" ht="12.75">
      <c r="A197" s="619" t="s">
        <v>157</v>
      </c>
      <c r="B197" s="620"/>
      <c r="C197" s="621"/>
      <c r="D197" s="622"/>
      <c r="E197" s="622"/>
      <c r="F197" s="623"/>
      <c r="G197" s="109"/>
      <c r="H197" s="109"/>
      <c r="I197" s="109"/>
      <c r="J197" s="109"/>
      <c r="L197" s="1"/>
      <c r="M197" s="1"/>
      <c r="N197" s="1"/>
      <c r="O197" s="1"/>
      <c r="P197" s="1"/>
    </row>
    <row r="198" spans="1:16" ht="12.75">
      <c r="A198" s="639" t="s">
        <v>155</v>
      </c>
      <c r="B198" s="640"/>
      <c r="C198" s="641"/>
      <c r="D198" s="641"/>
      <c r="E198" s="641"/>
      <c r="F198" s="642"/>
      <c r="G198" s="109"/>
      <c r="H198" s="109"/>
      <c r="I198" s="109"/>
      <c r="J198" s="109"/>
      <c r="L198" s="1"/>
      <c r="M198" s="1"/>
      <c r="N198" s="1"/>
      <c r="O198" s="1"/>
      <c r="P198" s="1"/>
    </row>
    <row r="199" spans="1:16" ht="12.75">
      <c r="A199" s="639" t="s">
        <v>156</v>
      </c>
      <c r="B199" s="640"/>
      <c r="C199" s="671"/>
      <c r="D199" s="671"/>
      <c r="E199" s="671"/>
      <c r="F199" s="672"/>
      <c r="G199" s="109"/>
      <c r="H199" s="109"/>
      <c r="I199" s="109"/>
      <c r="J199" s="109"/>
      <c r="L199" s="1"/>
      <c r="M199" s="1"/>
      <c r="N199" s="1"/>
      <c r="O199" s="1"/>
      <c r="P199" s="1"/>
    </row>
    <row r="200" spans="1:16" ht="13.5" thickBot="1">
      <c r="A200" s="633" t="s">
        <v>23</v>
      </c>
      <c r="B200" s="634"/>
      <c r="C200" s="663"/>
      <c r="D200" s="663"/>
      <c r="E200" s="664"/>
      <c r="F200" s="665"/>
      <c r="G200" s="109"/>
      <c r="H200" s="109"/>
      <c r="I200" s="109"/>
      <c r="J200" s="109"/>
      <c r="L200" s="1"/>
      <c r="M200" s="1"/>
      <c r="N200" s="1"/>
      <c r="O200" s="1"/>
      <c r="P200" s="1"/>
    </row>
    <row r="201" spans="1:16" ht="25.5">
      <c r="A201" s="638" t="s">
        <v>20</v>
      </c>
      <c r="B201" s="630"/>
      <c r="C201" s="18" t="s">
        <v>24</v>
      </c>
      <c r="D201" s="630" t="s">
        <v>20</v>
      </c>
      <c r="E201" s="630"/>
      <c r="F201" s="19" t="s">
        <v>24</v>
      </c>
      <c r="G201" s="109"/>
      <c r="H201" s="109"/>
      <c r="I201" s="109"/>
      <c r="J201" s="109"/>
      <c r="L201" s="1"/>
      <c r="M201" s="1"/>
      <c r="N201" s="1"/>
      <c r="O201" s="1"/>
      <c r="P201" s="1"/>
    </row>
    <row r="202" spans="1:16" ht="12.75">
      <c r="A202" s="616" t="s">
        <v>25</v>
      </c>
      <c r="B202" s="615"/>
      <c r="C202" s="236"/>
      <c r="D202" s="615" t="s">
        <v>31</v>
      </c>
      <c r="E202" s="615"/>
      <c r="F202" s="238"/>
      <c r="G202" s="133" t="s">
        <v>41</v>
      </c>
      <c r="H202" s="134">
        <f aca="true" t="shared" si="14" ref="H202:H210">C202*$C$200*$D$195*$D$196/1000000</f>
        <v>0</v>
      </c>
      <c r="I202" s="135" t="s">
        <v>49</v>
      </c>
      <c r="J202" s="134">
        <f aca="true" t="shared" si="15" ref="J202:J210">F202*$C$200*$D$195*$D$196/1000000</f>
        <v>0</v>
      </c>
      <c r="L202" s="1"/>
      <c r="M202" s="1"/>
      <c r="N202" s="1"/>
      <c r="O202" s="1"/>
      <c r="P202" s="1"/>
    </row>
    <row r="203" spans="1:16" ht="12.75">
      <c r="A203" s="616" t="s">
        <v>26</v>
      </c>
      <c r="B203" s="615"/>
      <c r="C203" s="236"/>
      <c r="D203" s="615" t="s">
        <v>32</v>
      </c>
      <c r="E203" s="615"/>
      <c r="F203" s="238"/>
      <c r="G203" s="133" t="s">
        <v>42</v>
      </c>
      <c r="H203" s="134">
        <f t="shared" si="14"/>
        <v>0</v>
      </c>
      <c r="I203" s="135" t="s">
        <v>50</v>
      </c>
      <c r="J203" s="134">
        <f t="shared" si="15"/>
        <v>0</v>
      </c>
      <c r="L203" s="1"/>
      <c r="M203" s="1"/>
      <c r="N203" s="1"/>
      <c r="O203" s="1"/>
      <c r="P203" s="1"/>
    </row>
    <row r="204" spans="1:16" ht="12.75">
      <c r="A204" s="616" t="s">
        <v>27</v>
      </c>
      <c r="B204" s="615"/>
      <c r="C204" s="236"/>
      <c r="D204" s="615" t="s">
        <v>34</v>
      </c>
      <c r="E204" s="615"/>
      <c r="F204" s="238"/>
      <c r="G204" s="133" t="s">
        <v>43</v>
      </c>
      <c r="H204" s="134">
        <f t="shared" si="14"/>
        <v>0</v>
      </c>
      <c r="I204" s="135" t="s">
        <v>51</v>
      </c>
      <c r="J204" s="134">
        <f t="shared" si="15"/>
        <v>0</v>
      </c>
      <c r="L204" s="1"/>
      <c r="M204" s="1"/>
      <c r="N204" s="1"/>
      <c r="O204" s="1"/>
      <c r="P204" s="1"/>
    </row>
    <row r="205" spans="1:16" ht="12.75">
      <c r="A205" s="616" t="s">
        <v>28</v>
      </c>
      <c r="B205" s="615"/>
      <c r="C205" s="236"/>
      <c r="D205" s="615" t="s">
        <v>35</v>
      </c>
      <c r="E205" s="615"/>
      <c r="F205" s="238"/>
      <c r="G205" s="133" t="s">
        <v>44</v>
      </c>
      <c r="H205" s="134">
        <f t="shared" si="14"/>
        <v>0</v>
      </c>
      <c r="I205" s="135" t="s">
        <v>52</v>
      </c>
      <c r="J205" s="134">
        <f t="shared" si="15"/>
        <v>0</v>
      </c>
      <c r="L205" s="1"/>
      <c r="M205" s="1"/>
      <c r="N205" s="1"/>
      <c r="O205" s="1"/>
      <c r="P205" s="1"/>
    </row>
    <row r="206" spans="1:16" ht="12.75">
      <c r="A206" s="616" t="s">
        <v>127</v>
      </c>
      <c r="B206" s="615"/>
      <c r="C206" s="225"/>
      <c r="D206" s="615" t="s">
        <v>254</v>
      </c>
      <c r="E206" s="615"/>
      <c r="F206" s="233"/>
      <c r="G206" s="133" t="s">
        <v>127</v>
      </c>
      <c r="H206" s="134">
        <f t="shared" si="14"/>
        <v>0</v>
      </c>
      <c r="I206" s="135" t="s">
        <v>254</v>
      </c>
      <c r="J206" s="134">
        <f t="shared" si="15"/>
        <v>0</v>
      </c>
      <c r="L206" s="1"/>
      <c r="M206" s="1"/>
      <c r="N206" s="1"/>
      <c r="O206" s="1"/>
      <c r="P206" s="1"/>
    </row>
    <row r="207" spans="1:16" ht="12.75">
      <c r="A207" s="616" t="s">
        <v>29</v>
      </c>
      <c r="B207" s="615"/>
      <c r="C207" s="236"/>
      <c r="D207" s="615" t="s">
        <v>39</v>
      </c>
      <c r="E207" s="615"/>
      <c r="F207" s="238"/>
      <c r="G207" s="133" t="s">
        <v>45</v>
      </c>
      <c r="H207" s="134">
        <f t="shared" si="14"/>
        <v>0</v>
      </c>
      <c r="I207" s="135" t="s">
        <v>53</v>
      </c>
      <c r="J207" s="134">
        <f t="shared" si="15"/>
        <v>0</v>
      </c>
      <c r="L207" s="1"/>
      <c r="M207" s="1"/>
      <c r="N207" s="1"/>
      <c r="O207" s="1"/>
      <c r="P207" s="1"/>
    </row>
    <row r="208" spans="1:16" ht="12.75">
      <c r="A208" s="616" t="s">
        <v>30</v>
      </c>
      <c r="B208" s="615"/>
      <c r="C208" s="236"/>
      <c r="D208" s="615" t="s">
        <v>38</v>
      </c>
      <c r="E208" s="615"/>
      <c r="F208" s="238"/>
      <c r="G208" s="133" t="s">
        <v>46</v>
      </c>
      <c r="H208" s="134">
        <f t="shared" si="14"/>
        <v>0</v>
      </c>
      <c r="I208" s="135" t="s">
        <v>54</v>
      </c>
      <c r="J208" s="134">
        <f t="shared" si="15"/>
        <v>0</v>
      </c>
      <c r="L208" s="1"/>
      <c r="M208" s="1"/>
      <c r="N208" s="1"/>
      <c r="O208" s="1"/>
      <c r="P208" s="1"/>
    </row>
    <row r="209" spans="1:16" ht="12.75">
      <c r="A209" s="616" t="s">
        <v>40</v>
      </c>
      <c r="B209" s="615"/>
      <c r="C209" s="236"/>
      <c r="D209" s="615" t="s">
        <v>37</v>
      </c>
      <c r="E209" s="615"/>
      <c r="F209" s="238"/>
      <c r="G209" s="133" t="s">
        <v>47</v>
      </c>
      <c r="H209" s="134">
        <f t="shared" si="14"/>
        <v>0</v>
      </c>
      <c r="I209" s="135" t="s">
        <v>55</v>
      </c>
      <c r="J209" s="134">
        <f t="shared" si="15"/>
        <v>0</v>
      </c>
      <c r="L209" s="1"/>
      <c r="M209" s="1"/>
      <c r="N209" s="1"/>
      <c r="O209" s="1"/>
      <c r="P209" s="1"/>
    </row>
    <row r="210" spans="1:16" ht="13.5" thickBot="1">
      <c r="A210" s="631" t="s">
        <v>33</v>
      </c>
      <c r="B210" s="629"/>
      <c r="C210" s="237"/>
      <c r="D210" s="629" t="s">
        <v>36</v>
      </c>
      <c r="E210" s="629"/>
      <c r="F210" s="239"/>
      <c r="G210" s="133" t="s">
        <v>48</v>
      </c>
      <c r="H210" s="134">
        <f t="shared" si="14"/>
        <v>0</v>
      </c>
      <c r="I210" s="135" t="s">
        <v>56</v>
      </c>
      <c r="J210" s="134">
        <f t="shared" si="15"/>
        <v>0</v>
      </c>
      <c r="L210" s="1"/>
      <c r="M210" s="1"/>
      <c r="N210" s="1"/>
      <c r="O210" s="1"/>
      <c r="P210" s="1"/>
    </row>
    <row r="211" spans="1:16" ht="25.5">
      <c r="A211" s="638" t="s">
        <v>77</v>
      </c>
      <c r="B211" s="630"/>
      <c r="C211" s="18" t="s">
        <v>24</v>
      </c>
      <c r="D211" s="630" t="s">
        <v>77</v>
      </c>
      <c r="E211" s="630"/>
      <c r="F211" s="19" t="s">
        <v>24</v>
      </c>
      <c r="G211" s="133"/>
      <c r="H211" s="134"/>
      <c r="I211" s="135"/>
      <c r="J211" s="134"/>
      <c r="L211" s="1"/>
      <c r="M211" s="1"/>
      <c r="N211" s="1"/>
      <c r="O211" s="1"/>
      <c r="P211" s="1"/>
    </row>
    <row r="212" spans="1:16" ht="12.75">
      <c r="A212" s="658">
        <f>IF($A$23="","",$A$23)</f>
      </c>
      <c r="B212" s="659"/>
      <c r="C212" s="236"/>
      <c r="D212" s="666">
        <f>IF($D$23="","",$D$23)</f>
      </c>
      <c r="E212" s="659"/>
      <c r="F212" s="238"/>
      <c r="G212" s="139">
        <f>A212</f>
      </c>
      <c r="H212" s="140">
        <f>C212*$C$200*$D$195*$D$196/1000000</f>
        <v>0</v>
      </c>
      <c r="I212" s="141">
        <f>D212</f>
      </c>
      <c r="J212" s="140">
        <f>F212*$C$200*$D$195*$D$196/1000000</f>
        <v>0</v>
      </c>
      <c r="L212" s="1"/>
      <c r="M212" s="1"/>
      <c r="N212" s="1"/>
      <c r="O212" s="1"/>
      <c r="P212" s="1"/>
    </row>
    <row r="213" spans="1:16" ht="12.75" customHeight="1">
      <c r="A213" s="658">
        <f>IF($A$24="","",$A$24)</f>
      </c>
      <c r="B213" s="659"/>
      <c r="C213" s="236"/>
      <c r="D213" s="666">
        <f>IF($D$24="","",$D$24)</f>
      </c>
      <c r="E213" s="659"/>
      <c r="F213" s="238"/>
      <c r="G213" s="139">
        <f>A213</f>
      </c>
      <c r="H213" s="140">
        <f>C213*$C$200*$D$195*$D$196/1000000</f>
        <v>0</v>
      </c>
      <c r="I213" s="141">
        <f>D213</f>
      </c>
      <c r="J213" s="140">
        <f>F213*$C$200*$D$195*$D$196/1000000</f>
        <v>0</v>
      </c>
      <c r="L213" s="1"/>
      <c r="M213" s="1"/>
      <c r="N213" s="1"/>
      <c r="O213" s="1"/>
      <c r="P213" s="1"/>
    </row>
    <row r="214" spans="1:16" ht="12.75">
      <c r="A214" s="658">
        <f>IF($A$25="","",$A$25)</f>
      </c>
      <c r="B214" s="659"/>
      <c r="C214" s="236"/>
      <c r="D214" s="666">
        <f>IF($D$25="","",$D$25)</f>
      </c>
      <c r="E214" s="659"/>
      <c r="F214" s="238"/>
      <c r="G214" s="139">
        <f>A214</f>
      </c>
      <c r="H214" s="140">
        <f>C214*$C$200*$D$195*$D$196/1000000</f>
        <v>0</v>
      </c>
      <c r="I214" s="141">
        <f>D214</f>
      </c>
      <c r="J214" s="140">
        <f>F214*$C$200*$D$195*$D$196/1000000</f>
        <v>0</v>
      </c>
      <c r="L214" s="1"/>
      <c r="M214" s="1"/>
      <c r="N214" s="1"/>
      <c r="O214" s="1"/>
      <c r="P214" s="1"/>
    </row>
    <row r="215" spans="1:16" ht="12.75">
      <c r="A215" s="658">
        <f>IF($A$26="","",$A$26)</f>
      </c>
      <c r="B215" s="659"/>
      <c r="C215" s="231"/>
      <c r="D215" s="660">
        <f>IF($D$26="","",$D$26)</f>
      </c>
      <c r="E215" s="660"/>
      <c r="F215" s="392"/>
      <c r="G215" s="139">
        <f>A215</f>
      </c>
      <c r="H215" s="140">
        <f>C215*$C$200*$D$195*$D$196/1000000</f>
        <v>0</v>
      </c>
      <c r="I215" s="141">
        <f>D215</f>
      </c>
      <c r="J215" s="140">
        <f>F215*$C$200*$D$195*$D$196/1000000</f>
        <v>0</v>
      </c>
      <c r="L215" s="1"/>
      <c r="M215" s="1"/>
      <c r="N215" s="1"/>
      <c r="O215" s="1"/>
      <c r="P215" s="1"/>
    </row>
    <row r="216" spans="1:16" ht="13.5" thickBot="1">
      <c r="A216" s="669">
        <f>IF($A$27="","",$A$27)</f>
      </c>
      <c r="B216" s="670"/>
      <c r="C216" s="235"/>
      <c r="D216" s="660">
        <f>IF($D$27="","",$D$27)</f>
      </c>
      <c r="E216" s="660"/>
      <c r="F216" s="393"/>
      <c r="G216" s="139">
        <f>A216</f>
      </c>
      <c r="H216" s="140">
        <f>C216*$C$200*$D$195*$D$196/1000000</f>
        <v>0</v>
      </c>
      <c r="I216" s="141">
        <f>D216</f>
      </c>
      <c r="J216" s="140">
        <f>F216*$C$200*$D$195*$D$196/1000000</f>
        <v>0</v>
      </c>
      <c r="L216" s="1"/>
      <c r="M216" s="1"/>
      <c r="N216" s="1"/>
      <c r="O216" s="1"/>
      <c r="P216" s="1"/>
    </row>
    <row r="217" spans="1:16" ht="13.5" thickBot="1">
      <c r="A217" s="20" t="s">
        <v>68</v>
      </c>
      <c r="B217" s="667"/>
      <c r="C217" s="667"/>
      <c r="D217" s="667"/>
      <c r="E217" s="667"/>
      <c r="F217" s="668"/>
      <c r="G217" s="109"/>
      <c r="H217" s="109"/>
      <c r="I217" s="109"/>
      <c r="J217" s="109"/>
      <c r="L217" s="1"/>
      <c r="M217" s="1"/>
      <c r="N217" s="1"/>
      <c r="O217" s="1"/>
      <c r="P217" s="1"/>
    </row>
    <row r="218" spans="7:16" ht="12.75">
      <c r="G218" s="4"/>
      <c r="H218" s="4"/>
      <c r="I218" s="4"/>
      <c r="J218" s="4"/>
      <c r="L218" s="1"/>
      <c r="M218" s="1"/>
      <c r="N218" s="1"/>
      <c r="O218" s="1"/>
      <c r="P218" s="1"/>
    </row>
    <row r="219" spans="1:16" ht="16.5" thickBot="1">
      <c r="A219" s="6" t="s">
        <v>62</v>
      </c>
      <c r="B219" s="7"/>
      <c r="C219" s="2"/>
      <c r="D219" s="2"/>
      <c r="E219" s="2"/>
      <c r="F219" s="2"/>
      <c r="G219" s="109"/>
      <c r="H219" s="109"/>
      <c r="I219" s="109"/>
      <c r="J219" s="109"/>
      <c r="L219" s="1"/>
      <c r="M219" s="1"/>
      <c r="N219" s="1"/>
      <c r="O219" s="1"/>
      <c r="P219" s="1"/>
    </row>
    <row r="220" spans="1:16" ht="12.75">
      <c r="A220" s="8" t="s">
        <v>64</v>
      </c>
      <c r="B220" s="25"/>
      <c r="C220" s="652">
        <f>IF('Datos de partida'!D225="","",'Datos de partida'!D225)</f>
      </c>
      <c r="D220" s="652"/>
      <c r="E220" s="652"/>
      <c r="F220" s="653"/>
      <c r="G220" s="115"/>
      <c r="H220" s="109"/>
      <c r="I220" s="109"/>
      <c r="J220" s="109"/>
      <c r="L220" s="1"/>
      <c r="M220" s="1"/>
      <c r="N220" s="1"/>
      <c r="O220" s="1"/>
      <c r="P220" s="1"/>
    </row>
    <row r="221" spans="1:16" ht="12.75">
      <c r="A221" s="617" t="s">
        <v>78</v>
      </c>
      <c r="B221" s="618"/>
      <c r="C221" s="618"/>
      <c r="D221" s="154"/>
      <c r="E221" s="26"/>
      <c r="F221" s="27"/>
      <c r="G221" s="124" t="s">
        <v>80</v>
      </c>
      <c r="H221" s="33">
        <v>1</v>
      </c>
      <c r="I221" s="109"/>
      <c r="J221" s="109"/>
      <c r="L221" s="1"/>
      <c r="M221" s="1"/>
      <c r="N221" s="1"/>
      <c r="O221" s="1"/>
      <c r="P221" s="1"/>
    </row>
    <row r="222" spans="1:16" ht="12.75">
      <c r="A222" s="617" t="s">
        <v>65</v>
      </c>
      <c r="B222" s="618"/>
      <c r="C222" s="618"/>
      <c r="D222" s="12">
        <f>IF(H221=1,'Datos de partida'!D235,'Datos de partida'!D243)</f>
        <v>0</v>
      </c>
      <c r="E222" s="28"/>
      <c r="F222" s="29"/>
      <c r="G222" s="109"/>
      <c r="H222" s="109"/>
      <c r="I222" s="109"/>
      <c r="J222" s="109"/>
      <c r="L222" s="1"/>
      <c r="M222" s="1"/>
      <c r="N222" s="1"/>
      <c r="O222" s="1"/>
      <c r="P222" s="1"/>
    </row>
    <row r="223" spans="1:16" ht="13.5" thickBot="1">
      <c r="A223" s="643" t="s">
        <v>66</v>
      </c>
      <c r="B223" s="644"/>
      <c r="C223" s="644"/>
      <c r="D223" s="15">
        <f>'Datos de partida'!D229</f>
        <v>1</v>
      </c>
      <c r="E223" s="30"/>
      <c r="F223" s="31"/>
      <c r="G223" s="109"/>
      <c r="H223" s="109"/>
      <c r="I223" s="109"/>
      <c r="J223" s="109"/>
      <c r="L223" s="1"/>
      <c r="M223" s="1"/>
      <c r="N223" s="1"/>
      <c r="O223" s="1"/>
      <c r="P223" s="1"/>
    </row>
    <row r="224" spans="1:16" ht="12.75">
      <c r="A224" s="619" t="s">
        <v>157</v>
      </c>
      <c r="B224" s="620"/>
      <c r="C224" s="621"/>
      <c r="D224" s="622"/>
      <c r="E224" s="622"/>
      <c r="F224" s="623"/>
      <c r="G224" s="109"/>
      <c r="H224" s="109"/>
      <c r="I224" s="109"/>
      <c r="J224" s="109"/>
      <c r="L224" s="1"/>
      <c r="M224" s="1"/>
      <c r="N224" s="1"/>
      <c r="O224" s="1"/>
      <c r="P224" s="1"/>
    </row>
    <row r="225" spans="1:16" ht="12.75">
      <c r="A225" s="639" t="s">
        <v>155</v>
      </c>
      <c r="B225" s="640"/>
      <c r="C225" s="641"/>
      <c r="D225" s="641"/>
      <c r="E225" s="641"/>
      <c r="F225" s="642"/>
      <c r="G225" s="109"/>
      <c r="H225" s="109"/>
      <c r="I225" s="109"/>
      <c r="J225" s="109"/>
      <c r="L225" s="1"/>
      <c r="M225" s="1"/>
      <c r="N225" s="1"/>
      <c r="O225" s="1"/>
      <c r="P225" s="1"/>
    </row>
    <row r="226" spans="1:16" ht="12.75">
      <c r="A226" s="639" t="s">
        <v>156</v>
      </c>
      <c r="B226" s="640"/>
      <c r="C226" s="671"/>
      <c r="D226" s="671"/>
      <c r="E226" s="671"/>
      <c r="F226" s="672"/>
      <c r="G226" s="109"/>
      <c r="H226" s="109"/>
      <c r="I226" s="109"/>
      <c r="J226" s="109"/>
      <c r="L226" s="1"/>
      <c r="M226" s="1"/>
      <c r="N226" s="1"/>
      <c r="O226" s="1"/>
      <c r="P226" s="1"/>
    </row>
    <row r="227" spans="1:16" ht="13.5" thickBot="1">
      <c r="A227" s="633" t="s">
        <v>23</v>
      </c>
      <c r="B227" s="634"/>
      <c r="C227" s="663"/>
      <c r="D227" s="663"/>
      <c r="E227" s="664"/>
      <c r="F227" s="665"/>
      <c r="G227" s="109"/>
      <c r="H227" s="109"/>
      <c r="I227" s="109"/>
      <c r="J227" s="109"/>
      <c r="L227" s="1"/>
      <c r="M227" s="1"/>
      <c r="N227" s="1"/>
      <c r="O227" s="1"/>
      <c r="P227" s="1"/>
    </row>
    <row r="228" spans="1:16" ht="25.5">
      <c r="A228" s="638" t="s">
        <v>20</v>
      </c>
      <c r="B228" s="630"/>
      <c r="C228" s="18" t="s">
        <v>24</v>
      </c>
      <c r="D228" s="630" t="s">
        <v>20</v>
      </c>
      <c r="E228" s="630"/>
      <c r="F228" s="19" t="s">
        <v>24</v>
      </c>
      <c r="G228" s="109"/>
      <c r="H228" s="109"/>
      <c r="I228" s="109"/>
      <c r="J228" s="109"/>
      <c r="L228" s="1"/>
      <c r="M228" s="1"/>
      <c r="N228" s="1"/>
      <c r="O228" s="1"/>
      <c r="P228" s="1"/>
    </row>
    <row r="229" spans="1:16" ht="12.75">
      <c r="A229" s="616" t="s">
        <v>25</v>
      </c>
      <c r="B229" s="615"/>
      <c r="C229" s="236"/>
      <c r="D229" s="615" t="s">
        <v>31</v>
      </c>
      <c r="E229" s="615"/>
      <c r="F229" s="238"/>
      <c r="G229" s="133" t="s">
        <v>41</v>
      </c>
      <c r="H229" s="134">
        <f aca="true" t="shared" si="16" ref="H229:H237">C229*$C$227*$D$222*$D$223/1000000</f>
        <v>0</v>
      </c>
      <c r="I229" s="135" t="s">
        <v>49</v>
      </c>
      <c r="J229" s="134">
        <f aca="true" t="shared" si="17" ref="J229:J237">F229*$C$227*$D$222*$D$223/1000000</f>
        <v>0</v>
      </c>
      <c r="L229" s="1"/>
      <c r="M229" s="1"/>
      <c r="N229" s="1"/>
      <c r="O229" s="1"/>
      <c r="P229" s="1"/>
    </row>
    <row r="230" spans="1:16" ht="12.75">
      <c r="A230" s="616" t="s">
        <v>26</v>
      </c>
      <c r="B230" s="615"/>
      <c r="C230" s="236"/>
      <c r="D230" s="615" t="s">
        <v>32</v>
      </c>
      <c r="E230" s="615"/>
      <c r="F230" s="238"/>
      <c r="G230" s="133" t="s">
        <v>42</v>
      </c>
      <c r="H230" s="134">
        <f t="shared" si="16"/>
        <v>0</v>
      </c>
      <c r="I230" s="135" t="s">
        <v>50</v>
      </c>
      <c r="J230" s="134">
        <f t="shared" si="17"/>
        <v>0</v>
      </c>
      <c r="K230" s="1"/>
      <c r="L230" s="1"/>
      <c r="M230" s="1"/>
      <c r="N230" s="1"/>
      <c r="O230" s="1"/>
      <c r="P230" s="1"/>
    </row>
    <row r="231" spans="1:16" ht="12.75">
      <c r="A231" s="616" t="s">
        <v>27</v>
      </c>
      <c r="B231" s="615"/>
      <c r="C231" s="236"/>
      <c r="D231" s="615" t="s">
        <v>34</v>
      </c>
      <c r="E231" s="615"/>
      <c r="F231" s="238"/>
      <c r="G231" s="133" t="s">
        <v>43</v>
      </c>
      <c r="H231" s="134">
        <f t="shared" si="16"/>
        <v>0</v>
      </c>
      <c r="I231" s="135" t="s">
        <v>51</v>
      </c>
      <c r="J231" s="134">
        <f t="shared" si="17"/>
        <v>0</v>
      </c>
      <c r="K231" s="1"/>
      <c r="L231" s="1"/>
      <c r="M231" s="1"/>
      <c r="N231" s="1"/>
      <c r="O231" s="1"/>
      <c r="P231" s="1"/>
    </row>
    <row r="232" spans="1:16" ht="12.75">
      <c r="A232" s="616" t="s">
        <v>28</v>
      </c>
      <c r="B232" s="615"/>
      <c r="C232" s="236"/>
      <c r="D232" s="615" t="s">
        <v>35</v>
      </c>
      <c r="E232" s="615"/>
      <c r="F232" s="238"/>
      <c r="G232" s="133" t="s">
        <v>44</v>
      </c>
      <c r="H232" s="134">
        <f t="shared" si="16"/>
        <v>0</v>
      </c>
      <c r="I232" s="135" t="s">
        <v>52</v>
      </c>
      <c r="J232" s="134">
        <f t="shared" si="17"/>
        <v>0</v>
      </c>
      <c r="K232" s="1"/>
      <c r="L232" s="1"/>
      <c r="M232" s="1"/>
      <c r="N232" s="1"/>
      <c r="O232" s="1"/>
      <c r="P232" s="1"/>
    </row>
    <row r="233" spans="1:16" ht="12.75">
      <c r="A233" s="616" t="s">
        <v>127</v>
      </c>
      <c r="B233" s="615"/>
      <c r="C233" s="225"/>
      <c r="D233" s="615" t="s">
        <v>254</v>
      </c>
      <c r="E233" s="615"/>
      <c r="F233" s="233"/>
      <c r="G233" s="133" t="s">
        <v>127</v>
      </c>
      <c r="H233" s="134">
        <f t="shared" si="16"/>
        <v>0</v>
      </c>
      <c r="I233" s="135" t="s">
        <v>254</v>
      </c>
      <c r="J233" s="134">
        <f t="shared" si="17"/>
        <v>0</v>
      </c>
      <c r="K233" s="1"/>
      <c r="L233" s="1"/>
      <c r="M233" s="1"/>
      <c r="N233" s="1"/>
      <c r="O233" s="1"/>
      <c r="P233" s="1"/>
    </row>
    <row r="234" spans="1:16" ht="12.75">
      <c r="A234" s="616" t="s">
        <v>29</v>
      </c>
      <c r="B234" s="615"/>
      <c r="C234" s="236"/>
      <c r="D234" s="615" t="s">
        <v>39</v>
      </c>
      <c r="E234" s="615"/>
      <c r="F234" s="238"/>
      <c r="G234" s="133" t="s">
        <v>45</v>
      </c>
      <c r="H234" s="134">
        <f t="shared" si="16"/>
        <v>0</v>
      </c>
      <c r="I234" s="135" t="s">
        <v>53</v>
      </c>
      <c r="J234" s="134">
        <f t="shared" si="17"/>
        <v>0</v>
      </c>
      <c r="K234" s="1"/>
      <c r="L234" s="1"/>
      <c r="M234" s="1"/>
      <c r="N234" s="1"/>
      <c r="O234" s="1"/>
      <c r="P234" s="1"/>
    </row>
    <row r="235" spans="1:16" ht="12.75">
      <c r="A235" s="616" t="s">
        <v>30</v>
      </c>
      <c r="B235" s="615"/>
      <c r="C235" s="236"/>
      <c r="D235" s="615" t="s">
        <v>38</v>
      </c>
      <c r="E235" s="615"/>
      <c r="F235" s="238"/>
      <c r="G235" s="133" t="s">
        <v>46</v>
      </c>
      <c r="H235" s="134">
        <f t="shared" si="16"/>
        <v>0</v>
      </c>
      <c r="I235" s="135" t="s">
        <v>54</v>
      </c>
      <c r="J235" s="134">
        <f t="shared" si="17"/>
        <v>0</v>
      </c>
      <c r="K235" s="1"/>
      <c r="L235" s="1"/>
      <c r="M235" s="1"/>
      <c r="N235" s="1"/>
      <c r="O235" s="1"/>
      <c r="P235" s="1"/>
    </row>
    <row r="236" spans="1:16" ht="12.75">
      <c r="A236" s="616" t="s">
        <v>40</v>
      </c>
      <c r="B236" s="615"/>
      <c r="C236" s="236"/>
      <c r="D236" s="615" t="s">
        <v>37</v>
      </c>
      <c r="E236" s="615"/>
      <c r="F236" s="238"/>
      <c r="G236" s="133" t="s">
        <v>47</v>
      </c>
      <c r="H236" s="134">
        <f t="shared" si="16"/>
        <v>0</v>
      </c>
      <c r="I236" s="135" t="s">
        <v>55</v>
      </c>
      <c r="J236" s="134">
        <f t="shared" si="17"/>
        <v>0</v>
      </c>
      <c r="K236" s="1"/>
      <c r="L236" s="1"/>
      <c r="M236" s="1"/>
      <c r="N236" s="1"/>
      <c r="O236" s="1"/>
      <c r="P236" s="1"/>
    </row>
    <row r="237" spans="1:16" ht="25.5" customHeight="1" thickBot="1">
      <c r="A237" s="631" t="s">
        <v>33</v>
      </c>
      <c r="B237" s="629"/>
      <c r="C237" s="237"/>
      <c r="D237" s="629" t="s">
        <v>36</v>
      </c>
      <c r="E237" s="629"/>
      <c r="F237" s="239"/>
      <c r="G237" s="133" t="s">
        <v>48</v>
      </c>
      <c r="H237" s="134">
        <f t="shared" si="16"/>
        <v>0</v>
      </c>
      <c r="I237" s="135" t="s">
        <v>56</v>
      </c>
      <c r="J237" s="134">
        <f t="shared" si="17"/>
        <v>0</v>
      </c>
      <c r="K237" s="1"/>
      <c r="L237" s="1"/>
      <c r="M237" s="1"/>
      <c r="N237" s="1"/>
      <c r="O237" s="1"/>
      <c r="P237" s="1"/>
    </row>
    <row r="238" spans="1:16" ht="25.5">
      <c r="A238" s="638" t="s">
        <v>77</v>
      </c>
      <c r="B238" s="630"/>
      <c r="C238" s="18" t="s">
        <v>24</v>
      </c>
      <c r="D238" s="630" t="s">
        <v>77</v>
      </c>
      <c r="E238" s="630"/>
      <c r="F238" s="19" t="s">
        <v>24</v>
      </c>
      <c r="G238" s="133"/>
      <c r="H238" s="134"/>
      <c r="I238" s="135"/>
      <c r="J238" s="134"/>
      <c r="K238" s="1"/>
      <c r="L238" s="1"/>
      <c r="M238" s="1"/>
      <c r="N238" s="1"/>
      <c r="O238" s="1"/>
      <c r="P238" s="1"/>
    </row>
    <row r="239" spans="1:16" ht="12.75">
      <c r="A239" s="658">
        <f>IF($A$23="","",$A$23)</f>
      </c>
      <c r="B239" s="659"/>
      <c r="C239" s="236"/>
      <c r="D239" s="666">
        <f>IF($D$23="","",$D$23)</f>
      </c>
      <c r="E239" s="659"/>
      <c r="F239" s="238"/>
      <c r="G239" s="139">
        <f>A239</f>
      </c>
      <c r="H239" s="140">
        <f>C239*$C$227*$D$222*$D$223/1000000</f>
        <v>0</v>
      </c>
      <c r="I239" s="141">
        <f>D239</f>
      </c>
      <c r="J239" s="140">
        <f>F239*$C$227*$D$222*$D$223/1000000</f>
        <v>0</v>
      </c>
      <c r="K239" s="1"/>
      <c r="L239" s="1"/>
      <c r="M239" s="1"/>
      <c r="N239" s="1"/>
      <c r="O239" s="1"/>
      <c r="P239" s="1"/>
    </row>
    <row r="240" spans="1:16" ht="12.75">
      <c r="A240" s="658">
        <f>IF($A$24="","",$A$24)</f>
      </c>
      <c r="B240" s="659"/>
      <c r="C240" s="236"/>
      <c r="D240" s="666">
        <f>IF($D$24="","",$D$24)</f>
      </c>
      <c r="E240" s="659"/>
      <c r="F240" s="238"/>
      <c r="G240" s="139">
        <f>A240</f>
      </c>
      <c r="H240" s="140">
        <f>C240*$C$227*$D$222*$D$223/1000000</f>
        <v>0</v>
      </c>
      <c r="I240" s="141">
        <f>D240</f>
      </c>
      <c r="J240" s="140">
        <f>F240*$C$227*$D$222*$D$223/1000000</f>
        <v>0</v>
      </c>
      <c r="K240" s="1"/>
      <c r="L240" s="1"/>
      <c r="M240" s="1"/>
      <c r="N240" s="1"/>
      <c r="O240" s="1"/>
      <c r="P240" s="1"/>
    </row>
    <row r="241" spans="1:16" ht="12.75">
      <c r="A241" s="658">
        <f>IF($A$25="","",$A$25)</f>
      </c>
      <c r="B241" s="659"/>
      <c r="C241" s="236"/>
      <c r="D241" s="666">
        <f>IF($D$25="","",$D$25)</f>
      </c>
      <c r="E241" s="659"/>
      <c r="F241" s="238"/>
      <c r="G241" s="139">
        <f>A241</f>
      </c>
      <c r="H241" s="140">
        <f>C241*$C$227*$D$222*$D$223/1000000</f>
        <v>0</v>
      </c>
      <c r="I241" s="141">
        <f>D241</f>
      </c>
      <c r="J241" s="140">
        <f>F241*$C$227*$D$222*$D$223/1000000</f>
        <v>0</v>
      </c>
      <c r="K241" s="1"/>
      <c r="L241" s="1"/>
      <c r="M241" s="1"/>
      <c r="N241" s="1"/>
      <c r="O241" s="1"/>
      <c r="P241" s="1"/>
    </row>
    <row r="242" spans="1:16" ht="12.75">
      <c r="A242" s="658">
        <f>IF($A$26="","",$A$26)</f>
      </c>
      <c r="B242" s="659"/>
      <c r="C242" s="231"/>
      <c r="D242" s="660">
        <f>IF($D$26="","",$D$26)</f>
      </c>
      <c r="E242" s="660"/>
      <c r="F242" s="392"/>
      <c r="G242" s="139">
        <f>A242</f>
      </c>
      <c r="H242" s="140">
        <f>C242*$C$227*$D$222*$D$223/1000000</f>
        <v>0</v>
      </c>
      <c r="I242" s="141">
        <f>D242</f>
      </c>
      <c r="J242" s="140">
        <f>F242*$C$227*$D$222*$D$223/1000000</f>
        <v>0</v>
      </c>
      <c r="K242" s="1"/>
      <c r="L242" s="1"/>
      <c r="M242" s="1"/>
      <c r="N242" s="1"/>
      <c r="O242" s="1"/>
      <c r="P242" s="1"/>
    </row>
    <row r="243" spans="1:16" ht="13.5" thickBot="1">
      <c r="A243" s="669">
        <f>IF($A$27="","",$A$27)</f>
      </c>
      <c r="B243" s="670"/>
      <c r="C243" s="235"/>
      <c r="D243" s="660">
        <f>IF($D$27="","",$D$27)</f>
      </c>
      <c r="E243" s="660"/>
      <c r="F243" s="393"/>
      <c r="G243" s="139">
        <f>A243</f>
      </c>
      <c r="H243" s="140">
        <f>C243*$C$227*$D$222*$D$223/1000000</f>
        <v>0</v>
      </c>
      <c r="I243" s="141">
        <f>D243</f>
      </c>
      <c r="J243" s="140">
        <f>F243*$C$227*$D$222*$D$223/1000000</f>
        <v>0</v>
      </c>
      <c r="K243" s="1"/>
      <c r="L243" s="1"/>
      <c r="M243" s="1"/>
      <c r="N243" s="1"/>
      <c r="O243" s="1"/>
      <c r="P243" s="1"/>
    </row>
    <row r="244" spans="1:16" ht="13.5" thickBot="1">
      <c r="A244" s="20" t="s">
        <v>68</v>
      </c>
      <c r="B244" s="667"/>
      <c r="C244" s="667"/>
      <c r="D244" s="667"/>
      <c r="E244" s="667"/>
      <c r="F244" s="668"/>
      <c r="G244" s="109"/>
      <c r="H244" s="109"/>
      <c r="I244" s="109"/>
      <c r="J244" s="109"/>
      <c r="K244" s="1"/>
      <c r="L244" s="1"/>
      <c r="M244" s="1"/>
      <c r="N244" s="1"/>
      <c r="O244" s="1"/>
      <c r="P244" s="1"/>
    </row>
    <row r="245" spans="7:16" ht="12.75">
      <c r="G245" s="4"/>
      <c r="H245" s="4"/>
      <c r="I245" s="4"/>
      <c r="J245" s="4"/>
      <c r="L245" s="1"/>
      <c r="M245" s="1"/>
      <c r="N245" s="1"/>
      <c r="O245" s="1"/>
      <c r="P245" s="1"/>
    </row>
    <row r="246" spans="1:16" ht="16.5" thickBot="1">
      <c r="A246" s="6" t="s">
        <v>63</v>
      </c>
      <c r="B246" s="7"/>
      <c r="C246" s="2"/>
      <c r="D246" s="2"/>
      <c r="E246" s="2"/>
      <c r="F246" s="2"/>
      <c r="G246" s="109"/>
      <c r="H246" s="109"/>
      <c r="I246" s="109"/>
      <c r="J246" s="109"/>
      <c r="L246" s="1"/>
      <c r="M246" s="1"/>
      <c r="N246" s="1"/>
      <c r="O246" s="1"/>
      <c r="P246" s="1"/>
    </row>
    <row r="247" spans="1:16" ht="12.75">
      <c r="A247" s="8" t="s">
        <v>64</v>
      </c>
      <c r="B247" s="25"/>
      <c r="C247" s="652">
        <f>IF('Datos de partida'!D251="","",'Datos de partida'!D251)</f>
      </c>
      <c r="D247" s="652"/>
      <c r="E247" s="652"/>
      <c r="F247" s="653"/>
      <c r="G247" s="115"/>
      <c r="H247" s="109"/>
      <c r="I247" s="109"/>
      <c r="J247" s="109"/>
      <c r="L247" s="1"/>
      <c r="M247" s="1"/>
      <c r="N247" s="1"/>
      <c r="O247" s="1"/>
      <c r="P247" s="1"/>
    </row>
    <row r="248" spans="1:16" ht="12.75">
      <c r="A248" s="617" t="s">
        <v>78</v>
      </c>
      <c r="B248" s="618"/>
      <c r="C248" s="618"/>
      <c r="D248" s="154"/>
      <c r="E248" s="26"/>
      <c r="F248" s="27"/>
      <c r="G248" s="124" t="s">
        <v>80</v>
      </c>
      <c r="H248" s="33">
        <v>1</v>
      </c>
      <c r="I248" s="109"/>
      <c r="J248" s="109"/>
      <c r="L248" s="1"/>
      <c r="M248" s="1"/>
      <c r="N248" s="1"/>
      <c r="O248" s="1"/>
      <c r="P248" s="1"/>
    </row>
    <row r="249" spans="1:16" ht="12.75">
      <c r="A249" s="617" t="s">
        <v>65</v>
      </c>
      <c r="B249" s="618"/>
      <c r="C249" s="618"/>
      <c r="D249" s="12">
        <f>IF(H248=1,'Datos de partida'!D261,'Datos de partida'!D269)</f>
        <v>0</v>
      </c>
      <c r="E249" s="28"/>
      <c r="F249" s="29"/>
      <c r="G249" s="109"/>
      <c r="H249" s="109"/>
      <c r="I249" s="109"/>
      <c r="J249" s="109"/>
      <c r="L249" s="1"/>
      <c r="M249" s="1"/>
      <c r="N249" s="1"/>
      <c r="O249" s="1"/>
      <c r="P249" s="1"/>
    </row>
    <row r="250" spans="1:16" ht="13.5" thickBot="1">
      <c r="A250" s="643" t="s">
        <v>66</v>
      </c>
      <c r="B250" s="644"/>
      <c r="C250" s="644"/>
      <c r="D250" s="15">
        <f>'Datos de partida'!D255</f>
        <v>1</v>
      </c>
      <c r="E250" s="30"/>
      <c r="F250" s="31"/>
      <c r="G250" s="109"/>
      <c r="H250" s="109"/>
      <c r="I250" s="109"/>
      <c r="J250" s="109"/>
      <c r="L250" s="1"/>
      <c r="M250" s="1"/>
      <c r="N250" s="1"/>
      <c r="O250" s="1"/>
      <c r="P250" s="1"/>
    </row>
    <row r="251" spans="1:16" ht="12.75">
      <c r="A251" s="619" t="s">
        <v>157</v>
      </c>
      <c r="B251" s="620"/>
      <c r="C251" s="621"/>
      <c r="D251" s="622"/>
      <c r="E251" s="622"/>
      <c r="F251" s="623"/>
      <c r="G251" s="109"/>
      <c r="H251" s="109"/>
      <c r="I251" s="109"/>
      <c r="J251" s="109"/>
      <c r="L251" s="1"/>
      <c r="M251" s="1"/>
      <c r="N251" s="1"/>
      <c r="O251" s="1"/>
      <c r="P251" s="1"/>
    </row>
    <row r="252" spans="1:16" ht="12.75">
      <c r="A252" s="639" t="s">
        <v>155</v>
      </c>
      <c r="B252" s="640"/>
      <c r="C252" s="641"/>
      <c r="D252" s="641"/>
      <c r="E252" s="641"/>
      <c r="F252" s="642"/>
      <c r="G252" s="109"/>
      <c r="H252" s="109"/>
      <c r="I252" s="109"/>
      <c r="J252" s="109"/>
      <c r="L252" s="1"/>
      <c r="M252" s="1"/>
      <c r="N252" s="1"/>
      <c r="O252" s="1"/>
      <c r="P252" s="1"/>
    </row>
    <row r="253" spans="1:16" ht="12.75">
      <c r="A253" s="639" t="s">
        <v>156</v>
      </c>
      <c r="B253" s="640"/>
      <c r="C253" s="671"/>
      <c r="D253" s="671"/>
      <c r="E253" s="671"/>
      <c r="F253" s="672"/>
      <c r="G253" s="109"/>
      <c r="H253" s="109"/>
      <c r="I253" s="109"/>
      <c r="J253" s="109"/>
      <c r="L253" s="1"/>
      <c r="M253" s="1"/>
      <c r="N253" s="1"/>
      <c r="O253" s="1"/>
      <c r="P253" s="1"/>
    </row>
    <row r="254" spans="1:16" ht="13.5" thickBot="1">
      <c r="A254" s="633" t="s">
        <v>23</v>
      </c>
      <c r="B254" s="634"/>
      <c r="C254" s="663"/>
      <c r="D254" s="663"/>
      <c r="E254" s="664"/>
      <c r="F254" s="665"/>
      <c r="G254" s="109"/>
      <c r="H254" s="109"/>
      <c r="I254" s="109"/>
      <c r="J254" s="109"/>
      <c r="L254" s="1"/>
      <c r="M254" s="1"/>
      <c r="N254" s="1"/>
      <c r="O254" s="1"/>
      <c r="P254" s="1"/>
    </row>
    <row r="255" spans="1:16" ht="25.5">
      <c r="A255" s="638" t="s">
        <v>20</v>
      </c>
      <c r="B255" s="630"/>
      <c r="C255" s="32" t="s">
        <v>24</v>
      </c>
      <c r="D255" s="630" t="s">
        <v>20</v>
      </c>
      <c r="E255" s="630"/>
      <c r="F255" s="19" t="s">
        <v>24</v>
      </c>
      <c r="G255" s="109"/>
      <c r="H255" s="109"/>
      <c r="I255" s="109"/>
      <c r="J255" s="109"/>
      <c r="L255" s="1"/>
      <c r="M255" s="1"/>
      <c r="N255" s="1"/>
      <c r="O255" s="1"/>
      <c r="P255" s="1"/>
    </row>
    <row r="256" spans="1:16" ht="12.75">
      <c r="A256" s="616" t="s">
        <v>25</v>
      </c>
      <c r="B256" s="615"/>
      <c r="C256" s="236"/>
      <c r="D256" s="615" t="s">
        <v>31</v>
      </c>
      <c r="E256" s="615"/>
      <c r="F256" s="238"/>
      <c r="G256" s="133" t="s">
        <v>41</v>
      </c>
      <c r="H256" s="134">
        <f aca="true" t="shared" si="18" ref="H256:H264">C256*$C$254*$D$249*$D$250/1000000</f>
        <v>0</v>
      </c>
      <c r="I256" s="135" t="s">
        <v>49</v>
      </c>
      <c r="J256" s="134">
        <f aca="true" t="shared" si="19" ref="J256:J264">F256*$C$254*$D$249*$D$250/1000000</f>
        <v>0</v>
      </c>
      <c r="L256" s="1"/>
      <c r="M256" s="1"/>
      <c r="N256" s="1"/>
      <c r="O256" s="1"/>
      <c r="P256" s="1"/>
    </row>
    <row r="257" spans="1:16" ht="12.75">
      <c r="A257" s="616" t="s">
        <v>26</v>
      </c>
      <c r="B257" s="615"/>
      <c r="C257" s="236"/>
      <c r="D257" s="615" t="s">
        <v>32</v>
      </c>
      <c r="E257" s="615"/>
      <c r="F257" s="238"/>
      <c r="G257" s="133" t="s">
        <v>42</v>
      </c>
      <c r="H257" s="134">
        <f t="shared" si="18"/>
        <v>0</v>
      </c>
      <c r="I257" s="135" t="s">
        <v>50</v>
      </c>
      <c r="J257" s="134">
        <f t="shared" si="19"/>
        <v>0</v>
      </c>
      <c r="L257" s="1"/>
      <c r="M257" s="1"/>
      <c r="N257" s="1"/>
      <c r="O257" s="1"/>
      <c r="P257" s="1"/>
    </row>
    <row r="258" spans="1:16" ht="12.75">
      <c r="A258" s="616" t="s">
        <v>27</v>
      </c>
      <c r="B258" s="615"/>
      <c r="C258" s="236"/>
      <c r="D258" s="615" t="s">
        <v>34</v>
      </c>
      <c r="E258" s="615"/>
      <c r="F258" s="238"/>
      <c r="G258" s="133" t="s">
        <v>43</v>
      </c>
      <c r="H258" s="134">
        <f t="shared" si="18"/>
        <v>0</v>
      </c>
      <c r="I258" s="135" t="s">
        <v>51</v>
      </c>
      <c r="J258" s="134">
        <f t="shared" si="19"/>
        <v>0</v>
      </c>
      <c r="L258" s="1"/>
      <c r="M258" s="1"/>
      <c r="N258" s="1"/>
      <c r="O258" s="1"/>
      <c r="P258" s="1"/>
    </row>
    <row r="259" spans="1:16" ht="12.75">
      <c r="A259" s="616" t="s">
        <v>28</v>
      </c>
      <c r="B259" s="615"/>
      <c r="C259" s="236"/>
      <c r="D259" s="615" t="s">
        <v>35</v>
      </c>
      <c r="E259" s="615"/>
      <c r="F259" s="238"/>
      <c r="G259" s="133" t="s">
        <v>44</v>
      </c>
      <c r="H259" s="134">
        <f t="shared" si="18"/>
        <v>0</v>
      </c>
      <c r="I259" s="135" t="s">
        <v>52</v>
      </c>
      <c r="J259" s="134">
        <f t="shared" si="19"/>
        <v>0</v>
      </c>
      <c r="L259" s="1"/>
      <c r="M259" s="1"/>
      <c r="N259" s="1"/>
      <c r="O259" s="1"/>
      <c r="P259" s="1"/>
    </row>
    <row r="260" spans="1:16" ht="12.75">
      <c r="A260" s="616" t="s">
        <v>127</v>
      </c>
      <c r="B260" s="615"/>
      <c r="C260" s="225"/>
      <c r="D260" s="615" t="s">
        <v>254</v>
      </c>
      <c r="E260" s="615"/>
      <c r="F260" s="233"/>
      <c r="G260" s="133" t="s">
        <v>127</v>
      </c>
      <c r="H260" s="134">
        <f t="shared" si="18"/>
        <v>0</v>
      </c>
      <c r="I260" s="135" t="s">
        <v>254</v>
      </c>
      <c r="J260" s="134">
        <f t="shared" si="19"/>
        <v>0</v>
      </c>
      <c r="L260" s="1"/>
      <c r="M260" s="1"/>
      <c r="N260" s="1"/>
      <c r="O260" s="1"/>
      <c r="P260" s="1"/>
    </row>
    <row r="261" spans="1:16" ht="12.75">
      <c r="A261" s="616" t="s">
        <v>29</v>
      </c>
      <c r="B261" s="615"/>
      <c r="C261" s="236"/>
      <c r="D261" s="615" t="s">
        <v>39</v>
      </c>
      <c r="E261" s="615"/>
      <c r="F261" s="238"/>
      <c r="G261" s="133" t="s">
        <v>45</v>
      </c>
      <c r="H261" s="134">
        <f t="shared" si="18"/>
        <v>0</v>
      </c>
      <c r="I261" s="135" t="s">
        <v>53</v>
      </c>
      <c r="J261" s="134">
        <f t="shared" si="19"/>
        <v>0</v>
      </c>
      <c r="L261" s="1"/>
      <c r="M261" s="1"/>
      <c r="N261" s="1"/>
      <c r="O261" s="1"/>
      <c r="P261" s="1"/>
    </row>
    <row r="262" spans="1:16" ht="12.75">
      <c r="A262" s="616" t="s">
        <v>30</v>
      </c>
      <c r="B262" s="615"/>
      <c r="C262" s="236"/>
      <c r="D262" s="615" t="s">
        <v>38</v>
      </c>
      <c r="E262" s="615"/>
      <c r="F262" s="238"/>
      <c r="G262" s="133" t="s">
        <v>46</v>
      </c>
      <c r="H262" s="134">
        <f t="shared" si="18"/>
        <v>0</v>
      </c>
      <c r="I262" s="135" t="s">
        <v>54</v>
      </c>
      <c r="J262" s="134">
        <f t="shared" si="19"/>
        <v>0</v>
      </c>
      <c r="L262" s="1"/>
      <c r="M262" s="1"/>
      <c r="N262" s="1"/>
      <c r="O262" s="1"/>
      <c r="P262" s="1"/>
    </row>
    <row r="263" spans="1:16" ht="12.75">
      <c r="A263" s="616" t="s">
        <v>40</v>
      </c>
      <c r="B263" s="615"/>
      <c r="C263" s="236"/>
      <c r="D263" s="615" t="s">
        <v>37</v>
      </c>
      <c r="E263" s="615"/>
      <c r="F263" s="238"/>
      <c r="G263" s="133" t="s">
        <v>47</v>
      </c>
      <c r="H263" s="134">
        <f t="shared" si="18"/>
        <v>0</v>
      </c>
      <c r="I263" s="135" t="s">
        <v>55</v>
      </c>
      <c r="J263" s="134">
        <f t="shared" si="19"/>
        <v>0</v>
      </c>
      <c r="L263" s="1"/>
      <c r="M263" s="1"/>
      <c r="N263" s="1"/>
      <c r="O263" s="1"/>
      <c r="P263" s="1"/>
    </row>
    <row r="264" spans="1:16" ht="13.5" thickBot="1">
      <c r="A264" s="631" t="s">
        <v>33</v>
      </c>
      <c r="B264" s="629"/>
      <c r="C264" s="237"/>
      <c r="D264" s="629" t="s">
        <v>36</v>
      </c>
      <c r="E264" s="629"/>
      <c r="F264" s="239"/>
      <c r="G264" s="133" t="s">
        <v>48</v>
      </c>
      <c r="H264" s="134">
        <f t="shared" si="18"/>
        <v>0</v>
      </c>
      <c r="I264" s="135" t="s">
        <v>56</v>
      </c>
      <c r="J264" s="134">
        <f t="shared" si="19"/>
        <v>0</v>
      </c>
      <c r="L264" s="1"/>
      <c r="M264" s="1"/>
      <c r="N264" s="1"/>
      <c r="O264" s="1"/>
      <c r="P264" s="1"/>
    </row>
    <row r="265" spans="1:16" ht="25.5">
      <c r="A265" s="638" t="s">
        <v>77</v>
      </c>
      <c r="B265" s="630"/>
      <c r="C265" s="32" t="s">
        <v>24</v>
      </c>
      <c r="D265" s="630" t="s">
        <v>77</v>
      </c>
      <c r="E265" s="630"/>
      <c r="F265" s="19" t="s">
        <v>24</v>
      </c>
      <c r="G265" s="133"/>
      <c r="H265" s="134"/>
      <c r="I265" s="135"/>
      <c r="J265" s="134"/>
      <c r="L265" s="1"/>
      <c r="M265" s="1"/>
      <c r="N265" s="1"/>
      <c r="O265" s="1"/>
      <c r="P265" s="1"/>
    </row>
    <row r="266" spans="1:16" ht="12.75">
      <c r="A266" s="658">
        <f>IF($A$23="","",$A$23)</f>
      </c>
      <c r="B266" s="659"/>
      <c r="C266" s="236"/>
      <c r="D266" s="666">
        <f>IF($D$23="","",$D$23)</f>
      </c>
      <c r="E266" s="659"/>
      <c r="F266" s="238"/>
      <c r="G266" s="139">
        <f>A266</f>
      </c>
      <c r="H266" s="140">
        <f>C266*$C$254*$D$249*$D$250/1000000</f>
        <v>0</v>
      </c>
      <c r="I266" s="141">
        <f>D266</f>
      </c>
      <c r="J266" s="140">
        <f>F266*$C$254*$D$249*$D$250/1000000</f>
        <v>0</v>
      </c>
      <c r="L266" s="1"/>
      <c r="M266" s="1"/>
      <c r="N266" s="1"/>
      <c r="O266" s="1"/>
      <c r="P266" s="1"/>
    </row>
    <row r="267" spans="1:16" ht="12.75">
      <c r="A267" s="658">
        <f>IF($A$24="","",$A$24)</f>
      </c>
      <c r="B267" s="659"/>
      <c r="C267" s="236"/>
      <c r="D267" s="666">
        <f>IF($D$24="","",$D$24)</f>
      </c>
      <c r="E267" s="659"/>
      <c r="F267" s="238"/>
      <c r="G267" s="139">
        <f>A267</f>
      </c>
      <c r="H267" s="140">
        <f>C267*$C$254*$D$249*$D$250/1000000</f>
        <v>0</v>
      </c>
      <c r="I267" s="141">
        <f>D267</f>
      </c>
      <c r="J267" s="140">
        <f>F267*$C$254*$D$249*$D$250/1000000</f>
        <v>0</v>
      </c>
      <c r="L267" s="1"/>
      <c r="M267" s="1"/>
      <c r="N267" s="1"/>
      <c r="O267" s="1"/>
      <c r="P267" s="1"/>
    </row>
    <row r="268" spans="1:16" ht="12.75">
      <c r="A268" s="658">
        <f>IF($A$25="","",$A$25)</f>
      </c>
      <c r="B268" s="659"/>
      <c r="C268" s="236"/>
      <c r="D268" s="666">
        <f>IF($D$25="","",$D$25)</f>
      </c>
      <c r="E268" s="659"/>
      <c r="F268" s="238"/>
      <c r="G268" s="139">
        <f>A268</f>
      </c>
      <c r="H268" s="140">
        <f>C268*$C$254*$D$249*$D$250/1000000</f>
        <v>0</v>
      </c>
      <c r="I268" s="141">
        <f>D268</f>
      </c>
      <c r="J268" s="140">
        <f>F268*$C$254*$D$249*$D$250/1000000</f>
        <v>0</v>
      </c>
      <c r="L268" s="1"/>
      <c r="M268" s="1"/>
      <c r="N268" s="1"/>
      <c r="O268" s="1"/>
      <c r="P268" s="1"/>
    </row>
    <row r="269" spans="1:16" ht="12.75">
      <c r="A269" s="658">
        <f>IF($A$26="","",$A$26)</f>
      </c>
      <c r="B269" s="659"/>
      <c r="C269" s="231"/>
      <c r="D269" s="660">
        <f>IF($D$26="","",$D$26)</f>
      </c>
      <c r="E269" s="660"/>
      <c r="F269" s="392"/>
      <c r="G269" s="139">
        <f>A269</f>
      </c>
      <c r="H269" s="140">
        <f>C269*$C$254*$D$249*$D$250/1000000</f>
        <v>0</v>
      </c>
      <c r="I269" s="141">
        <f>D269</f>
      </c>
      <c r="J269" s="140">
        <f>F269*$C$254*$D$249*$D$250/1000000</f>
        <v>0</v>
      </c>
      <c r="L269" s="1"/>
      <c r="M269" s="1"/>
      <c r="N269" s="1"/>
      <c r="O269" s="1"/>
      <c r="P269" s="1"/>
    </row>
    <row r="270" spans="1:16" ht="13.5" thickBot="1">
      <c r="A270" s="669">
        <f>IF($A$27="","",$A$27)</f>
      </c>
      <c r="B270" s="670"/>
      <c r="C270" s="235"/>
      <c r="D270" s="660">
        <f>IF($D$27="","",$D$27)</f>
      </c>
      <c r="E270" s="660"/>
      <c r="F270" s="393"/>
      <c r="G270" s="139">
        <f>A270</f>
      </c>
      <c r="H270" s="140">
        <f>C270*$C$254*$D$249*$D$250/1000000</f>
        <v>0</v>
      </c>
      <c r="I270" s="141">
        <f>D270</f>
      </c>
      <c r="J270" s="140">
        <f>F270*$C$254*$D$249*$D$250/1000000</f>
        <v>0</v>
      </c>
      <c r="L270" s="1"/>
      <c r="M270" s="1"/>
      <c r="N270" s="1"/>
      <c r="O270" s="1"/>
      <c r="P270" s="1"/>
    </row>
    <row r="271" spans="1:16" ht="13.5" thickBot="1">
      <c r="A271" s="20" t="s">
        <v>68</v>
      </c>
      <c r="B271" s="667"/>
      <c r="C271" s="667"/>
      <c r="D271" s="667"/>
      <c r="E271" s="667"/>
      <c r="F271" s="668"/>
      <c r="G271" s="109"/>
      <c r="H271" s="109"/>
      <c r="I271" s="109"/>
      <c r="J271" s="109"/>
      <c r="L271" s="1"/>
      <c r="M271" s="1"/>
      <c r="N271" s="1"/>
      <c r="O271" s="1"/>
      <c r="P271" s="1"/>
    </row>
    <row r="272" spans="1:16" ht="12.75">
      <c r="A272" s="2"/>
      <c r="B272" s="2"/>
      <c r="C272" s="2"/>
      <c r="D272" s="2"/>
      <c r="E272" s="2"/>
      <c r="F272" s="2"/>
      <c r="G272" s="109"/>
      <c r="H272" s="109"/>
      <c r="I272" s="109"/>
      <c r="J272" s="109"/>
      <c r="L272" s="1"/>
      <c r="M272" s="1"/>
      <c r="N272" s="1"/>
      <c r="O272" s="1"/>
      <c r="P272" s="1"/>
    </row>
    <row r="273" spans="1:16" ht="12.75">
      <c r="A273" s="2"/>
      <c r="B273" s="2"/>
      <c r="C273" s="2"/>
      <c r="D273" s="2"/>
      <c r="E273" s="2"/>
      <c r="F273" s="2"/>
      <c r="G273" s="109"/>
      <c r="H273" s="109"/>
      <c r="I273" s="109"/>
      <c r="J273" s="109"/>
      <c r="L273" s="1"/>
      <c r="M273" s="1"/>
      <c r="N273" s="1"/>
      <c r="O273" s="1"/>
      <c r="P273" s="1"/>
    </row>
    <row r="274" spans="1:16" ht="12.75">
      <c r="A274" s="2"/>
      <c r="B274" s="2"/>
      <c r="C274" s="2"/>
      <c r="D274" s="2"/>
      <c r="E274" s="2"/>
      <c r="F274" s="2"/>
      <c r="G274" s="109"/>
      <c r="H274" s="109"/>
      <c r="I274" s="109"/>
      <c r="J274" s="109"/>
      <c r="L274" s="1"/>
      <c r="M274" s="1"/>
      <c r="N274" s="1"/>
      <c r="O274" s="1"/>
      <c r="P274" s="1"/>
    </row>
    <row r="275" spans="1:16" ht="12.75">
      <c r="A275" s="2"/>
      <c r="B275" s="2"/>
      <c r="C275" s="2"/>
      <c r="D275" s="2"/>
      <c r="E275" s="2"/>
      <c r="F275" s="2"/>
      <c r="G275" s="109"/>
      <c r="H275" s="109"/>
      <c r="I275" s="109"/>
      <c r="J275" s="109"/>
      <c r="L275" s="1"/>
      <c r="M275" s="1"/>
      <c r="N275" s="1"/>
      <c r="O275" s="1"/>
      <c r="P275" s="1"/>
    </row>
    <row r="276" spans="1:16" ht="12.75">
      <c r="A276" s="2"/>
      <c r="B276" s="2"/>
      <c r="C276" s="2"/>
      <c r="D276" s="2"/>
      <c r="E276" s="2"/>
      <c r="F276" s="2"/>
      <c r="G276" s="109"/>
      <c r="H276" s="109"/>
      <c r="I276" s="109"/>
      <c r="J276" s="109"/>
      <c r="L276" s="1"/>
      <c r="M276" s="1"/>
      <c r="N276" s="1"/>
      <c r="O276" s="1"/>
      <c r="P276" s="1"/>
    </row>
    <row r="277" spans="1:16" ht="12.75">
      <c r="A277" s="2"/>
      <c r="B277" s="2"/>
      <c r="C277" s="2"/>
      <c r="D277" s="2"/>
      <c r="E277" s="2"/>
      <c r="F277" s="2"/>
      <c r="G277" s="109"/>
      <c r="H277" s="109"/>
      <c r="I277" s="109"/>
      <c r="J277" s="109"/>
      <c r="L277" s="1"/>
      <c r="M277" s="1"/>
      <c r="N277" s="1"/>
      <c r="O277" s="1"/>
      <c r="P277" s="1"/>
    </row>
    <row r="278" spans="1:16" ht="12.75">
      <c r="A278" s="2"/>
      <c r="B278" s="2"/>
      <c r="C278" s="2"/>
      <c r="D278" s="2"/>
      <c r="E278" s="2"/>
      <c r="F278" s="2"/>
      <c r="G278" s="109"/>
      <c r="H278" s="109"/>
      <c r="I278" s="109"/>
      <c r="J278" s="109"/>
      <c r="L278" s="1"/>
      <c r="M278" s="1"/>
      <c r="N278" s="1"/>
      <c r="O278" s="1"/>
      <c r="P278" s="1"/>
    </row>
    <row r="279" spans="1:16" ht="12.75">
      <c r="A279" s="2"/>
      <c r="B279" s="2"/>
      <c r="C279" s="2"/>
      <c r="D279" s="2"/>
      <c r="E279" s="2"/>
      <c r="F279" s="2"/>
      <c r="G279" s="109"/>
      <c r="H279" s="109"/>
      <c r="I279" s="109"/>
      <c r="J279" s="109"/>
      <c r="L279" s="1"/>
      <c r="M279" s="1"/>
      <c r="N279" s="1"/>
      <c r="O279" s="1"/>
      <c r="P279" s="1"/>
    </row>
    <row r="280" spans="1:16" ht="12.75">
      <c r="A280" s="2"/>
      <c r="B280" s="2"/>
      <c r="C280" s="2"/>
      <c r="D280" s="2"/>
      <c r="E280" s="2"/>
      <c r="F280" s="2"/>
      <c r="G280" s="109"/>
      <c r="H280" s="109"/>
      <c r="I280" s="109"/>
      <c r="J280" s="109"/>
      <c r="L280" s="1"/>
      <c r="M280" s="1"/>
      <c r="N280" s="1"/>
      <c r="O280" s="1"/>
      <c r="P280" s="1"/>
    </row>
    <row r="281" spans="1:16" ht="12.75">
      <c r="A281" s="2"/>
      <c r="B281" s="2"/>
      <c r="C281" s="2"/>
      <c r="D281" s="2"/>
      <c r="E281" s="2"/>
      <c r="F281" s="2"/>
      <c r="G281" s="109"/>
      <c r="H281" s="109"/>
      <c r="I281" s="109"/>
      <c r="J281" s="109"/>
      <c r="L281" s="1"/>
      <c r="M281" s="1"/>
      <c r="N281" s="1"/>
      <c r="O281" s="1"/>
      <c r="P281" s="1"/>
    </row>
    <row r="282" spans="1:16" ht="12.75">
      <c r="A282" s="2"/>
      <c r="B282" s="2"/>
      <c r="C282" s="2"/>
      <c r="D282" s="2"/>
      <c r="E282" s="2"/>
      <c r="F282" s="2"/>
      <c r="G282" s="109"/>
      <c r="H282" s="109"/>
      <c r="I282" s="109"/>
      <c r="J282" s="109"/>
      <c r="L282" s="1"/>
      <c r="M282" s="1"/>
      <c r="N282" s="1"/>
      <c r="O282" s="1"/>
      <c r="P282" s="1"/>
    </row>
    <row r="283" spans="12:16" ht="12.75">
      <c r="L283" s="1"/>
      <c r="M283" s="1"/>
      <c r="N283" s="1"/>
      <c r="O283" s="1"/>
      <c r="P283" s="1"/>
    </row>
    <row r="284" spans="12:16" ht="12.75">
      <c r="L284" s="1"/>
      <c r="M284" s="1"/>
      <c r="N284" s="1"/>
      <c r="O284" s="1"/>
      <c r="P284" s="1"/>
    </row>
    <row r="285" spans="12:16" ht="12.75">
      <c r="L285" s="1"/>
      <c r="M285" s="1"/>
      <c r="N285" s="1"/>
      <c r="O285" s="1"/>
      <c r="P285" s="1"/>
    </row>
    <row r="286" spans="12:16" ht="12.75">
      <c r="L286" s="1"/>
      <c r="M286" s="1"/>
      <c r="N286" s="1"/>
      <c r="O286" s="1"/>
      <c r="P286" s="1"/>
    </row>
    <row r="287" spans="12:16" ht="12.75">
      <c r="L287" s="1"/>
      <c r="M287" s="1"/>
      <c r="N287" s="1"/>
      <c r="O287" s="1"/>
      <c r="P287" s="1"/>
    </row>
    <row r="288" spans="12:16" ht="12.75">
      <c r="L288" s="1"/>
      <c r="M288" s="1"/>
      <c r="N288" s="1"/>
      <c r="O288" s="1"/>
      <c r="P288" s="1"/>
    </row>
    <row r="289" spans="12:16" ht="12.75">
      <c r="L289" s="1"/>
      <c r="M289" s="1"/>
      <c r="N289" s="1"/>
      <c r="O289" s="1"/>
      <c r="P289" s="1"/>
    </row>
    <row r="290" spans="12:16" ht="12.75">
      <c r="L290" s="1"/>
      <c r="M290" s="1"/>
      <c r="N290" s="1"/>
      <c r="O290" s="1"/>
      <c r="P290" s="1"/>
    </row>
    <row r="291" spans="12:16" ht="12.75">
      <c r="L291" s="1"/>
      <c r="M291" s="1"/>
      <c r="N291" s="1"/>
      <c r="O291" s="1"/>
      <c r="P291" s="1"/>
    </row>
    <row r="292" spans="12:16" ht="12.75">
      <c r="L292" s="1"/>
      <c r="M292" s="1"/>
      <c r="N292" s="1"/>
      <c r="O292" s="1"/>
      <c r="P292" s="1"/>
    </row>
    <row r="293" spans="12:16" ht="12.75">
      <c r="L293" s="1"/>
      <c r="M293" s="1"/>
      <c r="N293" s="1"/>
      <c r="O293" s="1"/>
      <c r="P293" s="1"/>
    </row>
    <row r="294" spans="12:16" ht="12.75">
      <c r="L294" s="1"/>
      <c r="M294" s="1"/>
      <c r="N294" s="1"/>
      <c r="O294" s="1"/>
      <c r="P294" s="1"/>
    </row>
    <row r="295" spans="12:16" ht="12.75">
      <c r="L295" s="1"/>
      <c r="M295" s="1"/>
      <c r="N295" s="1"/>
      <c r="O295" s="1"/>
      <c r="P295" s="1"/>
    </row>
    <row r="296" spans="12:16" ht="12.75">
      <c r="L296" s="1"/>
      <c r="M296" s="1"/>
      <c r="N296" s="1"/>
      <c r="O296" s="1"/>
      <c r="P296" s="1"/>
    </row>
    <row r="297" spans="12:16" ht="12.75">
      <c r="L297" s="1"/>
      <c r="M297" s="1"/>
      <c r="N297" s="1"/>
      <c r="O297" s="1"/>
      <c r="P297" s="1"/>
    </row>
    <row r="298" spans="12:16" ht="12.75">
      <c r="L298" s="1"/>
      <c r="M298" s="1"/>
      <c r="N298" s="1"/>
      <c r="O298" s="1"/>
      <c r="P298" s="1"/>
    </row>
    <row r="299" spans="12:16" ht="12.75">
      <c r="L299" s="1"/>
      <c r="M299" s="1"/>
      <c r="N299" s="1"/>
      <c r="O299" s="1"/>
      <c r="P299" s="1"/>
    </row>
    <row r="300" spans="12:16" ht="12.75">
      <c r="L300" s="1"/>
      <c r="M300" s="1"/>
      <c r="N300" s="1"/>
      <c r="O300" s="1"/>
      <c r="P300" s="1"/>
    </row>
    <row r="301" spans="12:16" ht="12.75">
      <c r="L301" s="1"/>
      <c r="M301" s="1"/>
      <c r="N301" s="1"/>
      <c r="O301" s="1"/>
      <c r="P301" s="1"/>
    </row>
    <row r="302" spans="12:16" ht="12.75">
      <c r="L302" s="1"/>
      <c r="M302" s="1"/>
      <c r="N302" s="1"/>
      <c r="O302" s="1"/>
      <c r="P302" s="1"/>
    </row>
    <row r="303" spans="12:16" ht="12.75">
      <c r="L303" s="1"/>
      <c r="M303" s="1"/>
      <c r="N303" s="1"/>
      <c r="O303" s="1"/>
      <c r="P303" s="1"/>
    </row>
    <row r="304" spans="12:16" ht="12.75">
      <c r="L304" s="1"/>
      <c r="M304" s="1"/>
      <c r="N304" s="1"/>
      <c r="O304" s="1"/>
      <c r="P304" s="1"/>
    </row>
    <row r="305" spans="12:16" ht="12.75">
      <c r="L305" s="1"/>
      <c r="M305" s="1"/>
      <c r="N305" s="1"/>
      <c r="O305" s="1"/>
      <c r="P305" s="1"/>
    </row>
    <row r="306" spans="12:16" ht="12.75">
      <c r="L306" s="1"/>
      <c r="M306" s="1"/>
      <c r="N306" s="1"/>
      <c r="O306" s="1"/>
      <c r="P306" s="1"/>
    </row>
    <row r="307" spans="12:16" ht="12.75">
      <c r="L307" s="1"/>
      <c r="M307" s="1"/>
      <c r="N307" s="1"/>
      <c r="O307" s="1"/>
      <c r="P307" s="1"/>
    </row>
    <row r="308" spans="12:16" ht="12.75">
      <c r="L308" s="1"/>
      <c r="M308" s="1"/>
      <c r="N308" s="1"/>
      <c r="O308" s="1"/>
      <c r="P308" s="1"/>
    </row>
    <row r="309" spans="12:16" ht="12.75">
      <c r="L309" s="1"/>
      <c r="M309" s="1"/>
      <c r="N309" s="1"/>
      <c r="O309" s="1"/>
      <c r="P309" s="1"/>
    </row>
    <row r="310" spans="12:16" ht="12.75">
      <c r="L310" s="1"/>
      <c r="M310" s="1"/>
      <c r="N310" s="1"/>
      <c r="O310" s="1"/>
      <c r="P310" s="1"/>
    </row>
    <row r="311" spans="12:16" ht="12.75">
      <c r="L311" s="1"/>
      <c r="M311" s="1"/>
      <c r="N311" s="1"/>
      <c r="O311" s="1"/>
      <c r="P311" s="1"/>
    </row>
    <row r="312" spans="12:16" ht="12.75">
      <c r="L312" s="1"/>
      <c r="M312" s="1"/>
      <c r="N312" s="1"/>
      <c r="O312" s="1"/>
      <c r="P312" s="1"/>
    </row>
    <row r="313" spans="12:16" ht="12.75">
      <c r="L313" s="1"/>
      <c r="M313" s="1"/>
      <c r="N313" s="1"/>
      <c r="O313" s="1"/>
      <c r="P313" s="1"/>
    </row>
    <row r="314" spans="12:16" ht="12.75">
      <c r="L314" s="1"/>
      <c r="M314" s="1"/>
      <c r="N314" s="1"/>
      <c r="O314" s="1"/>
      <c r="P314" s="1"/>
    </row>
    <row r="315" spans="12:16" ht="12.75">
      <c r="L315" s="1"/>
      <c r="M315" s="1"/>
      <c r="N315" s="1"/>
      <c r="O315" s="1"/>
      <c r="P315" s="1"/>
    </row>
    <row r="316" spans="12:16" ht="12.75">
      <c r="L316" s="1"/>
      <c r="M316" s="1"/>
      <c r="N316" s="1"/>
      <c r="O316" s="1"/>
      <c r="P316" s="1"/>
    </row>
    <row r="317" spans="12:16" ht="12.75">
      <c r="L317" s="1"/>
      <c r="M317" s="1"/>
      <c r="N317" s="1"/>
      <c r="O317" s="1"/>
      <c r="P317" s="1"/>
    </row>
    <row r="318" spans="12:16" ht="12.75">
      <c r="L318" s="1"/>
      <c r="M318" s="1"/>
      <c r="N318" s="1"/>
      <c r="O318" s="1"/>
      <c r="P318" s="1"/>
    </row>
    <row r="319" spans="12:16" ht="12.75">
      <c r="L319" s="1"/>
      <c r="M319" s="1"/>
      <c r="N319" s="1"/>
      <c r="O319" s="1"/>
      <c r="P319" s="1"/>
    </row>
    <row r="320" spans="12:16" ht="12.75">
      <c r="L320" s="1"/>
      <c r="M320" s="1"/>
      <c r="N320" s="1"/>
      <c r="O320" s="1"/>
      <c r="P320" s="1"/>
    </row>
    <row r="321" spans="12:16" ht="12.75">
      <c r="L321" s="1"/>
      <c r="M321" s="1"/>
      <c r="N321" s="1"/>
      <c r="O321" s="1"/>
      <c r="P321" s="1"/>
    </row>
    <row r="322" spans="12:16" ht="12.75">
      <c r="L322" s="1"/>
      <c r="M322" s="1"/>
      <c r="N322" s="1"/>
      <c r="O322" s="1"/>
      <c r="P322" s="1"/>
    </row>
    <row r="323" spans="12:16" ht="12.75">
      <c r="L323" s="1"/>
      <c r="M323" s="1"/>
      <c r="N323" s="1"/>
      <c r="O323" s="1"/>
      <c r="P323" s="1"/>
    </row>
    <row r="324" spans="12:16" ht="12.75">
      <c r="L324" s="1"/>
      <c r="M324" s="1"/>
      <c r="N324" s="1"/>
      <c r="O324" s="1"/>
      <c r="P324" s="1"/>
    </row>
    <row r="325" spans="12:16" ht="12.75">
      <c r="L325" s="1"/>
      <c r="M325" s="1"/>
      <c r="N325" s="1"/>
      <c r="O325" s="1"/>
      <c r="P325" s="1"/>
    </row>
    <row r="326" spans="12:16" ht="12.75">
      <c r="L326" s="1"/>
      <c r="M326" s="1"/>
      <c r="N326" s="1"/>
      <c r="O326" s="1"/>
      <c r="P326" s="1"/>
    </row>
    <row r="327" spans="12:16" ht="12.75">
      <c r="L327" s="1"/>
      <c r="M327" s="1"/>
      <c r="N327" s="1"/>
      <c r="O327" s="1"/>
      <c r="P327" s="1"/>
    </row>
    <row r="328" spans="12:16" ht="12.75">
      <c r="L328" s="1"/>
      <c r="M328" s="1"/>
      <c r="N328" s="1"/>
      <c r="O328" s="1"/>
      <c r="P328" s="1"/>
    </row>
    <row r="329" spans="12:16" ht="12.75">
      <c r="L329" s="1"/>
      <c r="M329" s="1"/>
      <c r="N329" s="1"/>
      <c r="O329" s="1"/>
      <c r="P329" s="1"/>
    </row>
    <row r="330" spans="12:16" ht="12.75">
      <c r="L330" s="1"/>
      <c r="M330" s="1"/>
      <c r="N330" s="1"/>
      <c r="O330" s="1"/>
      <c r="P330" s="1"/>
    </row>
    <row r="331" spans="12:16" ht="12.75">
      <c r="L331" s="1"/>
      <c r="P331" s="1"/>
    </row>
    <row r="332" spans="12:16" ht="12.75">
      <c r="L332" s="1"/>
      <c r="P332" s="1"/>
    </row>
    <row r="333" spans="12:16" ht="12.75">
      <c r="L333" s="1"/>
      <c r="P333" s="1"/>
    </row>
    <row r="334" spans="12:16" ht="12.75">
      <c r="L334" s="1"/>
      <c r="P334" s="1"/>
    </row>
    <row r="335" spans="12:16" ht="12.75">
      <c r="L335" s="1"/>
      <c r="P335" s="1"/>
    </row>
    <row r="336" spans="12:16" ht="12.75">
      <c r="L336" s="1"/>
      <c r="P336" s="1"/>
    </row>
    <row r="337" spans="12:16" ht="12.75">
      <c r="L337" s="1"/>
      <c r="P337" s="1"/>
    </row>
    <row r="338" spans="12:16" ht="12.75">
      <c r="L338" s="1"/>
      <c r="P338" s="1"/>
    </row>
    <row r="339" spans="12:16" ht="12.75">
      <c r="L339" s="1"/>
      <c r="P339" s="1"/>
    </row>
    <row r="340" spans="12:16" ht="12.75">
      <c r="L340" s="1"/>
      <c r="P340" s="1"/>
    </row>
    <row r="341" spans="12:16" ht="12.75">
      <c r="L341" s="1"/>
      <c r="P341" s="1"/>
    </row>
    <row r="342" spans="12:16" ht="12.75">
      <c r="L342" s="1"/>
      <c r="P342" s="1"/>
    </row>
    <row r="343" spans="12:16" ht="12.75">
      <c r="L343" s="1"/>
      <c r="P343" s="1"/>
    </row>
    <row r="344" spans="12:16" ht="12.75">
      <c r="L344" s="1"/>
      <c r="P344" s="1"/>
    </row>
    <row r="345" spans="12:16" ht="12.75">
      <c r="L345" s="1"/>
      <c r="P345" s="1"/>
    </row>
    <row r="346" spans="12:16" ht="12.75">
      <c r="L346" s="1"/>
      <c r="P346" s="1"/>
    </row>
    <row r="347" spans="12:16" ht="12.75">
      <c r="L347" s="1"/>
      <c r="P347" s="1"/>
    </row>
    <row r="348" spans="12:16" ht="12.75">
      <c r="L348" s="1"/>
      <c r="P348" s="1"/>
    </row>
    <row r="349" spans="12:16" ht="12.75">
      <c r="L349" s="1"/>
      <c r="P349" s="1"/>
    </row>
    <row r="350" spans="12:16" ht="12.75">
      <c r="L350" s="1"/>
      <c r="P350" s="1"/>
    </row>
    <row r="351" spans="12:16" ht="12.75">
      <c r="L351" s="1"/>
      <c r="P351" s="1"/>
    </row>
    <row r="352" spans="12:16" ht="12.75">
      <c r="L352" s="1"/>
      <c r="P352" s="1"/>
    </row>
    <row r="353" spans="12:16" ht="12.75">
      <c r="L353" s="1"/>
      <c r="P353" s="1"/>
    </row>
    <row r="354" spans="12:16" ht="12.75">
      <c r="L354" s="1"/>
      <c r="P354" s="1"/>
    </row>
    <row r="355" spans="12:16" ht="12.75">
      <c r="L355" s="1"/>
      <c r="P355" s="1"/>
    </row>
    <row r="356" spans="12:16" ht="12.75">
      <c r="L356" s="1"/>
      <c r="P356" s="1"/>
    </row>
    <row r="357" spans="12:16" ht="12.75">
      <c r="L357" s="1"/>
      <c r="P357" s="1"/>
    </row>
    <row r="358" spans="12:16" ht="12.75">
      <c r="L358" s="1"/>
      <c r="P358" s="1"/>
    </row>
    <row r="359" spans="12:16" ht="12.75">
      <c r="L359" s="1"/>
      <c r="P359" s="1"/>
    </row>
    <row r="360" spans="12:16" ht="12.75">
      <c r="L360" s="1"/>
      <c r="P360" s="1"/>
    </row>
    <row r="361" ht="12.75">
      <c r="L361" s="1"/>
    </row>
  </sheetData>
  <sheetProtection password="F746" sheet="1" selectLockedCells="1"/>
  <mergeCells count="459">
    <mergeCell ref="Z17:AF17"/>
    <mergeCell ref="Z18:AF19"/>
    <mergeCell ref="Y5:AF6"/>
    <mergeCell ref="Y7:AF9"/>
    <mergeCell ref="Y10:AF11"/>
    <mergeCell ref="Y12:AF12"/>
    <mergeCell ref="Z13:AF14"/>
    <mergeCell ref="Z15:AF16"/>
    <mergeCell ref="A269:B269"/>
    <mergeCell ref="D269:E269"/>
    <mergeCell ref="A270:B270"/>
    <mergeCell ref="D270:E270"/>
    <mergeCell ref="A216:B216"/>
    <mergeCell ref="D216:E216"/>
    <mergeCell ref="A242:B242"/>
    <mergeCell ref="D242:E242"/>
    <mergeCell ref="A243:B243"/>
    <mergeCell ref="D243:E243"/>
    <mergeCell ref="A189:B189"/>
    <mergeCell ref="D189:E189"/>
    <mergeCell ref="A215:B215"/>
    <mergeCell ref="D215:E215"/>
    <mergeCell ref="D210:E210"/>
    <mergeCell ref="A211:B211"/>
    <mergeCell ref="D211:E211"/>
    <mergeCell ref="A212:B212"/>
    <mergeCell ref="D212:E212"/>
    <mergeCell ref="D204:E204"/>
    <mergeCell ref="A157:B157"/>
    <mergeCell ref="D157:E157"/>
    <mergeCell ref="A158:B158"/>
    <mergeCell ref="D158:E158"/>
    <mergeCell ref="A188:B188"/>
    <mergeCell ref="D188:E188"/>
    <mergeCell ref="A180:B180"/>
    <mergeCell ref="D180:E180"/>
    <mergeCell ref="A181:B181"/>
    <mergeCell ref="A174:B174"/>
    <mergeCell ref="A107:B107"/>
    <mergeCell ref="D107:E107"/>
    <mergeCell ref="A108:B108"/>
    <mergeCell ref="D108:E108"/>
    <mergeCell ref="A134:B134"/>
    <mergeCell ref="D134:E134"/>
    <mergeCell ref="A128:B128"/>
    <mergeCell ref="D128:E128"/>
    <mergeCell ref="A125:B125"/>
    <mergeCell ref="D125:E125"/>
    <mergeCell ref="A26:B26"/>
    <mergeCell ref="D26:E26"/>
    <mergeCell ref="A27:B27"/>
    <mergeCell ref="D27:E27"/>
    <mergeCell ref="A53:B53"/>
    <mergeCell ref="A54:B54"/>
    <mergeCell ref="D53:E53"/>
    <mergeCell ref="D54:E54"/>
    <mergeCell ref="A44:B44"/>
    <mergeCell ref="D44:E44"/>
    <mergeCell ref="A233:B233"/>
    <mergeCell ref="D233:E233"/>
    <mergeCell ref="A260:B260"/>
    <mergeCell ref="D260:E260"/>
    <mergeCell ref="A152:B152"/>
    <mergeCell ref="D152:E152"/>
    <mergeCell ref="A179:B179"/>
    <mergeCell ref="D179:E179"/>
    <mergeCell ref="A206:B206"/>
    <mergeCell ref="D206:E206"/>
    <mergeCell ref="A71:B71"/>
    <mergeCell ref="D71:E71"/>
    <mergeCell ref="A98:B98"/>
    <mergeCell ref="D98:E98"/>
    <mergeCell ref="A94:B94"/>
    <mergeCell ref="D94:E94"/>
    <mergeCell ref="A95:B95"/>
    <mergeCell ref="D95:E95"/>
    <mergeCell ref="A87:C87"/>
    <mergeCell ref="A96:B96"/>
    <mergeCell ref="B271:F271"/>
    <mergeCell ref="A10:B10"/>
    <mergeCell ref="C10:F10"/>
    <mergeCell ref="A37:B37"/>
    <mergeCell ref="C37:F37"/>
    <mergeCell ref="A64:B64"/>
    <mergeCell ref="C64:F64"/>
    <mergeCell ref="A91:B91"/>
    <mergeCell ref="D264:E264"/>
    <mergeCell ref="A265:B265"/>
    <mergeCell ref="D265:E265"/>
    <mergeCell ref="A266:B266"/>
    <mergeCell ref="D266:E266"/>
    <mergeCell ref="A268:B268"/>
    <mergeCell ref="D268:E268"/>
    <mergeCell ref="D258:E258"/>
    <mergeCell ref="A259:B259"/>
    <mergeCell ref="D259:E259"/>
    <mergeCell ref="A267:B267"/>
    <mergeCell ref="D267:E267"/>
    <mergeCell ref="A264:B264"/>
    <mergeCell ref="C252:F252"/>
    <mergeCell ref="A261:B261"/>
    <mergeCell ref="D261:E261"/>
    <mergeCell ref="A255:B255"/>
    <mergeCell ref="D255:E255"/>
    <mergeCell ref="A257:B257"/>
    <mergeCell ref="D257:E257"/>
    <mergeCell ref="A262:B262"/>
    <mergeCell ref="D262:E262"/>
    <mergeCell ref="A249:C249"/>
    <mergeCell ref="A256:B256"/>
    <mergeCell ref="D256:E256"/>
    <mergeCell ref="A263:B263"/>
    <mergeCell ref="D263:E263"/>
    <mergeCell ref="A252:B252"/>
    <mergeCell ref="A258:B258"/>
    <mergeCell ref="C253:F253"/>
    <mergeCell ref="A250:C250"/>
    <mergeCell ref="A251:B251"/>
    <mergeCell ref="B244:F244"/>
    <mergeCell ref="C247:F247"/>
    <mergeCell ref="A254:B254"/>
    <mergeCell ref="C254:F254"/>
    <mergeCell ref="A253:B253"/>
    <mergeCell ref="A238:B238"/>
    <mergeCell ref="A239:B239"/>
    <mergeCell ref="D239:E239"/>
    <mergeCell ref="A240:B240"/>
    <mergeCell ref="D240:E240"/>
    <mergeCell ref="D238:E238"/>
    <mergeCell ref="A237:B237"/>
    <mergeCell ref="D237:E237"/>
    <mergeCell ref="A231:B231"/>
    <mergeCell ref="D231:E231"/>
    <mergeCell ref="C251:F251"/>
    <mergeCell ref="D232:E232"/>
    <mergeCell ref="A248:C248"/>
    <mergeCell ref="A241:B241"/>
    <mergeCell ref="D241:E241"/>
    <mergeCell ref="D236:E236"/>
    <mergeCell ref="A228:B228"/>
    <mergeCell ref="D228:E228"/>
    <mergeCell ref="A229:B229"/>
    <mergeCell ref="D229:E229"/>
    <mergeCell ref="A234:B234"/>
    <mergeCell ref="D234:E234"/>
    <mergeCell ref="A235:B235"/>
    <mergeCell ref="D235:E235"/>
    <mergeCell ref="A236:B236"/>
    <mergeCell ref="A232:B232"/>
    <mergeCell ref="A230:B230"/>
    <mergeCell ref="D230:E230"/>
    <mergeCell ref="A223:C223"/>
    <mergeCell ref="A224:B224"/>
    <mergeCell ref="C224:F224"/>
    <mergeCell ref="A225:B225"/>
    <mergeCell ref="C225:F225"/>
    <mergeCell ref="A227:B227"/>
    <mergeCell ref="C227:F227"/>
    <mergeCell ref="A226:B226"/>
    <mergeCell ref="C226:F226"/>
    <mergeCell ref="A214:B214"/>
    <mergeCell ref="D214:E214"/>
    <mergeCell ref="B217:F217"/>
    <mergeCell ref="C220:F220"/>
    <mergeCell ref="A221:C221"/>
    <mergeCell ref="A222:C222"/>
    <mergeCell ref="A205:B205"/>
    <mergeCell ref="D205:E205"/>
    <mergeCell ref="A213:B213"/>
    <mergeCell ref="D213:E213"/>
    <mergeCell ref="A208:B208"/>
    <mergeCell ref="D208:E208"/>
    <mergeCell ref="A209:B209"/>
    <mergeCell ref="D209:E209"/>
    <mergeCell ref="A210:B210"/>
    <mergeCell ref="C198:F198"/>
    <mergeCell ref="A207:B207"/>
    <mergeCell ref="D207:E207"/>
    <mergeCell ref="A201:B201"/>
    <mergeCell ref="D201:E201"/>
    <mergeCell ref="A202:B202"/>
    <mergeCell ref="D202:E202"/>
    <mergeCell ref="A203:B203"/>
    <mergeCell ref="D203:E203"/>
    <mergeCell ref="A204:B204"/>
    <mergeCell ref="B190:F190"/>
    <mergeCell ref="C193:F193"/>
    <mergeCell ref="A200:B200"/>
    <mergeCell ref="C200:F200"/>
    <mergeCell ref="A199:B199"/>
    <mergeCell ref="C199:F199"/>
    <mergeCell ref="A196:C196"/>
    <mergeCell ref="A197:B197"/>
    <mergeCell ref="C197:F197"/>
    <mergeCell ref="A198:B198"/>
    <mergeCell ref="A194:C194"/>
    <mergeCell ref="A195:C195"/>
    <mergeCell ref="A184:B184"/>
    <mergeCell ref="D184:E184"/>
    <mergeCell ref="A185:B185"/>
    <mergeCell ref="D185:E185"/>
    <mergeCell ref="A186:B186"/>
    <mergeCell ref="D186:E186"/>
    <mergeCell ref="A187:B187"/>
    <mergeCell ref="D187:E187"/>
    <mergeCell ref="D174:E174"/>
    <mergeCell ref="A175:B175"/>
    <mergeCell ref="D175:E175"/>
    <mergeCell ref="A176:B176"/>
    <mergeCell ref="D176:E176"/>
    <mergeCell ref="A183:B183"/>
    <mergeCell ref="D183:E183"/>
    <mergeCell ref="A177:B177"/>
    <mergeCell ref="D177:E177"/>
    <mergeCell ref="A178:B178"/>
    <mergeCell ref="D178:E178"/>
    <mergeCell ref="D181:E181"/>
    <mergeCell ref="A182:B182"/>
    <mergeCell ref="D182:E182"/>
    <mergeCell ref="A169:C169"/>
    <mergeCell ref="A170:B170"/>
    <mergeCell ref="C170:F170"/>
    <mergeCell ref="A171:B171"/>
    <mergeCell ref="C171:F171"/>
    <mergeCell ref="A173:B173"/>
    <mergeCell ref="C173:F173"/>
    <mergeCell ref="A172:B172"/>
    <mergeCell ref="C172:F172"/>
    <mergeCell ref="A160:B160"/>
    <mergeCell ref="D160:E160"/>
    <mergeCell ref="B163:F163"/>
    <mergeCell ref="C166:F166"/>
    <mergeCell ref="A167:C167"/>
    <mergeCell ref="A168:C168"/>
    <mergeCell ref="A161:B161"/>
    <mergeCell ref="D161:E161"/>
    <mergeCell ref="A162:B162"/>
    <mergeCell ref="D162:E162"/>
    <mergeCell ref="A151:B151"/>
    <mergeCell ref="D151:E151"/>
    <mergeCell ref="A159:B159"/>
    <mergeCell ref="D159:E159"/>
    <mergeCell ref="A154:B154"/>
    <mergeCell ref="D154:E154"/>
    <mergeCell ref="A155:B155"/>
    <mergeCell ref="D155:E155"/>
    <mergeCell ref="A156:B156"/>
    <mergeCell ref="D156:E156"/>
    <mergeCell ref="A153:B153"/>
    <mergeCell ref="D153:E153"/>
    <mergeCell ref="A147:B147"/>
    <mergeCell ref="D147:E147"/>
    <mergeCell ref="A148:B148"/>
    <mergeCell ref="D148:E148"/>
    <mergeCell ref="A149:B149"/>
    <mergeCell ref="A144:B144"/>
    <mergeCell ref="C144:F144"/>
    <mergeCell ref="A141:C141"/>
    <mergeCell ref="D149:E149"/>
    <mergeCell ref="A150:B150"/>
    <mergeCell ref="D150:E150"/>
    <mergeCell ref="A146:B146"/>
    <mergeCell ref="C146:F146"/>
    <mergeCell ref="A145:B145"/>
    <mergeCell ref="C145:F145"/>
    <mergeCell ref="A131:B131"/>
    <mergeCell ref="D131:E131"/>
    <mergeCell ref="A142:C142"/>
    <mergeCell ref="A143:B143"/>
    <mergeCell ref="C143:F143"/>
    <mergeCell ref="A133:B133"/>
    <mergeCell ref="D133:E133"/>
    <mergeCell ref="B136:F136"/>
    <mergeCell ref="A140:C140"/>
    <mergeCell ref="C139:F139"/>
    <mergeCell ref="A132:B132"/>
    <mergeCell ref="D132:E132"/>
    <mergeCell ref="A127:B127"/>
    <mergeCell ref="D127:E127"/>
    <mergeCell ref="A135:B135"/>
    <mergeCell ref="D135:E135"/>
    <mergeCell ref="A129:B129"/>
    <mergeCell ref="D129:E129"/>
    <mergeCell ref="A130:B130"/>
    <mergeCell ref="D130:E130"/>
    <mergeCell ref="A123:B123"/>
    <mergeCell ref="D123:E123"/>
    <mergeCell ref="A124:B124"/>
    <mergeCell ref="D124:E124"/>
    <mergeCell ref="A126:B126"/>
    <mergeCell ref="D126:E126"/>
    <mergeCell ref="C119:F119"/>
    <mergeCell ref="A118:B118"/>
    <mergeCell ref="C118:F118"/>
    <mergeCell ref="A120:B120"/>
    <mergeCell ref="D120:E120"/>
    <mergeCell ref="A121:B121"/>
    <mergeCell ref="D121:E121"/>
    <mergeCell ref="D106:E106"/>
    <mergeCell ref="B109:F109"/>
    <mergeCell ref="C112:F112"/>
    <mergeCell ref="A113:C113"/>
    <mergeCell ref="A114:C114"/>
    <mergeCell ref="A122:B122"/>
    <mergeCell ref="D122:E122"/>
    <mergeCell ref="A117:B117"/>
    <mergeCell ref="C117:F117"/>
    <mergeCell ref="A119:B119"/>
    <mergeCell ref="A102:B102"/>
    <mergeCell ref="D102:E102"/>
    <mergeCell ref="A115:C115"/>
    <mergeCell ref="A116:B116"/>
    <mergeCell ref="C116:F116"/>
    <mergeCell ref="A104:B104"/>
    <mergeCell ref="D104:E104"/>
    <mergeCell ref="A105:B105"/>
    <mergeCell ref="D105:E105"/>
    <mergeCell ref="A106:B106"/>
    <mergeCell ref="A103:B103"/>
    <mergeCell ref="D103:E103"/>
    <mergeCell ref="A97:B97"/>
    <mergeCell ref="D97:E97"/>
    <mergeCell ref="A99:B99"/>
    <mergeCell ref="D99:E99"/>
    <mergeCell ref="A100:B100"/>
    <mergeCell ref="D100:E100"/>
    <mergeCell ref="A101:B101"/>
    <mergeCell ref="D101:E101"/>
    <mergeCell ref="D96:E96"/>
    <mergeCell ref="A90:B90"/>
    <mergeCell ref="C90:F90"/>
    <mergeCell ref="A92:B92"/>
    <mergeCell ref="C92:F92"/>
    <mergeCell ref="C91:F91"/>
    <mergeCell ref="A93:B93"/>
    <mergeCell ref="D93:E93"/>
    <mergeCell ref="D78:E78"/>
    <mergeCell ref="A79:B79"/>
    <mergeCell ref="D79:E79"/>
    <mergeCell ref="B82:F82"/>
    <mergeCell ref="C85:F85"/>
    <mergeCell ref="A86:C86"/>
    <mergeCell ref="A80:B80"/>
    <mergeCell ref="A81:B81"/>
    <mergeCell ref="D80:E80"/>
    <mergeCell ref="D81:E81"/>
    <mergeCell ref="A74:B74"/>
    <mergeCell ref="D74:E74"/>
    <mergeCell ref="A75:B75"/>
    <mergeCell ref="D75:E75"/>
    <mergeCell ref="A88:C88"/>
    <mergeCell ref="A89:B89"/>
    <mergeCell ref="C89:F89"/>
    <mergeCell ref="A77:B77"/>
    <mergeCell ref="D77:E77"/>
    <mergeCell ref="A78:B78"/>
    <mergeCell ref="A68:B68"/>
    <mergeCell ref="D68:E68"/>
    <mergeCell ref="A76:B76"/>
    <mergeCell ref="D76:E76"/>
    <mergeCell ref="A70:B70"/>
    <mergeCell ref="D70:E70"/>
    <mergeCell ref="A72:B72"/>
    <mergeCell ref="D72:E72"/>
    <mergeCell ref="A73:B73"/>
    <mergeCell ref="D73:E73"/>
    <mergeCell ref="A69:B69"/>
    <mergeCell ref="D69:E69"/>
    <mergeCell ref="A63:B63"/>
    <mergeCell ref="C63:F63"/>
    <mergeCell ref="A65:B65"/>
    <mergeCell ref="C65:F65"/>
    <mergeCell ref="A66:B66"/>
    <mergeCell ref="D66:E66"/>
    <mergeCell ref="A67:B67"/>
    <mergeCell ref="D67:E67"/>
    <mergeCell ref="D49:E49"/>
    <mergeCell ref="B55:F55"/>
    <mergeCell ref="A60:C60"/>
    <mergeCell ref="A61:C61"/>
    <mergeCell ref="D52:E52"/>
    <mergeCell ref="A51:B51"/>
    <mergeCell ref="A49:B49"/>
    <mergeCell ref="A62:B62"/>
    <mergeCell ref="C62:F62"/>
    <mergeCell ref="A48:B48"/>
    <mergeCell ref="D48:E48"/>
    <mergeCell ref="A59:C59"/>
    <mergeCell ref="C58:F58"/>
    <mergeCell ref="A50:B50"/>
    <mergeCell ref="D50:E50"/>
    <mergeCell ref="D51:E51"/>
    <mergeCell ref="A52:B52"/>
    <mergeCell ref="A32:C32"/>
    <mergeCell ref="A42:B42"/>
    <mergeCell ref="D42:E42"/>
    <mergeCell ref="A39:B39"/>
    <mergeCell ref="D39:E39"/>
    <mergeCell ref="D40:E40"/>
    <mergeCell ref="A45:B45"/>
    <mergeCell ref="D45:E45"/>
    <mergeCell ref="D15:E15"/>
    <mergeCell ref="D16:E16"/>
    <mergeCell ref="D18:E18"/>
    <mergeCell ref="D19:E19"/>
    <mergeCell ref="D20:E20"/>
    <mergeCell ref="A20:B20"/>
    <mergeCell ref="A25:B25"/>
    <mergeCell ref="B28:F28"/>
    <mergeCell ref="A47:B47"/>
    <mergeCell ref="D47:E47"/>
    <mergeCell ref="A46:B46"/>
    <mergeCell ref="D46:E46"/>
    <mergeCell ref="C4:F4"/>
    <mergeCell ref="C31:F31"/>
    <mergeCell ref="D12:E12"/>
    <mergeCell ref="D13:E13"/>
    <mergeCell ref="A40:B40"/>
    <mergeCell ref="A13:B13"/>
    <mergeCell ref="D14:E14"/>
    <mergeCell ref="A15:B15"/>
    <mergeCell ref="C36:F36"/>
    <mergeCell ref="C8:F8"/>
    <mergeCell ref="A7:C7"/>
    <mergeCell ref="A11:B11"/>
    <mergeCell ref="A9:B9"/>
    <mergeCell ref="A14:B14"/>
    <mergeCell ref="C9:F9"/>
    <mergeCell ref="A8:B8"/>
    <mergeCell ref="A1:F1"/>
    <mergeCell ref="A38:B38"/>
    <mergeCell ref="C38:F38"/>
    <mergeCell ref="A16:B16"/>
    <mergeCell ref="A18:B18"/>
    <mergeCell ref="A19:B19"/>
    <mergeCell ref="A5:C5"/>
    <mergeCell ref="A22:B22"/>
    <mergeCell ref="A12:B12"/>
    <mergeCell ref="A36:B36"/>
    <mergeCell ref="A6:C6"/>
    <mergeCell ref="C11:F11"/>
    <mergeCell ref="A23:B23"/>
    <mergeCell ref="A24:B24"/>
    <mergeCell ref="D24:E24"/>
    <mergeCell ref="D21:E21"/>
    <mergeCell ref="D22:E22"/>
    <mergeCell ref="D23:E23"/>
    <mergeCell ref="A21:B21"/>
    <mergeCell ref="A17:B17"/>
    <mergeCell ref="D17:E17"/>
    <mergeCell ref="A43:B43"/>
    <mergeCell ref="D43:E43"/>
    <mergeCell ref="A33:C33"/>
    <mergeCell ref="A35:B35"/>
    <mergeCell ref="C35:F35"/>
    <mergeCell ref="A34:C34"/>
    <mergeCell ref="A41:B41"/>
    <mergeCell ref="D41:E41"/>
    <mergeCell ref="D25:E25"/>
  </mergeCells>
  <dataValidations count="7">
    <dataValidation operator="lessThanOrEqual" allowBlank="1" showInputMessage="1" showErrorMessage="1" promptTitle="FECHA DE LA MEDICIÓN" prompt="Indicar la fecha o rango de fechas en las que se realizaron las mediciones de control en el foco." errorTitle="ERROR" error="Formato DD/MM/AAAA" sqref="C8:F8 C224:F224 C35:F35 C62:F62 C89:F89 C116:F116 C143:F143 C170:F170 C197:F197 C251:F251"/>
    <dataValidation type="decimal" operator="greaterThanOrEqual" allowBlank="1" showInputMessage="1" showErrorMessage="1" promptTitle="CAUDAL" prompt="El caudal se aportará siempre como metros cúbicos a la hora en condiciones normales y seco." errorTitle="ERROR" error="Al introducir el decimal debe poner coma ," sqref="C11:F11 C38:F38 C65:F65 C92:F92 C119:F119 C146:F146 C173:F173 C200:F200 C227:F227 C254:F254">
      <formula1>0</formula1>
    </dataValidation>
    <dataValidation type="decimal" operator="greaterThanOrEqual" allowBlank="1" showInputMessage="1" showErrorMessage="1" errorTitle="ERROR" error="Al introducir el decimal debe poner ," sqref="F13:F21 C13:C21 C40:C48 F40:F48 C67:C75 F67:F75 C94:C102 F94:F102 C121:C129 F121:F129 C148:C156 F148:F156 C175:C183 F175:F183 C202:C210 F202:F210 C229:C237 F229:F237 C256:C264 F256:F264 F50:F54 C50:C54 C23:C27 C266:C270 F77:F81 F23:F27 F104:F108 C77:C81 F131:F135 C104:C108 F158:F162 C131:C135 F185:F189 C158:C162 F212:F216 C185:C189 F239:F243 C212:C216 C239:C243 F266:F270">
      <formula1>0</formula1>
    </dataValidation>
    <dataValidation allowBlank="1" showInputMessage="1" showErrorMessage="1" prompt="Debe seleccionar los contaminantes en los desplegables del Foco 1.&#10;Aparecerán en el presente foco entonces." sqref="A49:B49 A76:B76 A103:B103 A130:B130 A157:B157 A184:B184 A211:B211 A238:B238 A265:B265"/>
    <dataValidation type="list" allowBlank="1" showInputMessage="1" showErrorMessage="1" promptTitle="TIPO DE MEDICIÓN" prompt="Seleccionar del desplegable" sqref="C9:F9 C252:F252 C198:F198 C171:F171 C144:F144 C117:F117 C90:F90 C63:F63 C36:F36 C225:F225">
      <formula1>$S$5:$S$8</formula1>
    </dataValidation>
    <dataValidation type="list" allowBlank="1" showInputMessage="1" showErrorMessage="1" sqref="A23:B27 D23:E27">
      <formula1>$O$5:$O$57</formula1>
    </dataValidation>
    <dataValidation type="list" allowBlank="1" showInputMessage="1" showErrorMessage="1" promptTitle="TIPO DE MEDICIÓN" prompt="Indicar qué OCA de las registradas en Castilla- La Mancha en el ámbito de atmósfera ha realizado la medición." sqref="C253:F253 C10:F10 C37:F37 C64:F64 C91:F91 C118:F118 C145:F145 C172:F172 C199:F199 C226:F226">
      <formula1>$V$4:$V$33</formula1>
    </dataValidation>
  </dataValidations>
  <printOptions horizontalCentered="1"/>
  <pageMargins left="0.31496062992125984" right="0.15748031496062992" top="0.35433070866141736" bottom="0.5511811023622047" header="0" footer="0"/>
  <pageSetup horizontalDpi="600" verticalDpi="600" orientation="portrait" paperSize="9" scale="68" r:id="rId2"/>
  <rowBreaks count="3" manualBreakCount="3">
    <brk id="82" max="5" man="1"/>
    <brk id="164" max="5" man="1"/>
    <brk id="245" max="5" man="1"/>
  </rowBreaks>
  <colBreaks count="1" manualBreakCount="1">
    <brk id="6" max="65535" man="1"/>
  </colBreaks>
  <legacyDrawing r:id="rId1"/>
</worksheet>
</file>

<file path=xl/worksheets/sheet4.xml><?xml version="1.0" encoding="utf-8"?>
<worksheet xmlns="http://schemas.openxmlformats.org/spreadsheetml/2006/main" xmlns:r="http://schemas.openxmlformats.org/officeDocument/2006/relationships">
  <sheetPr codeName="Hoja6">
    <tabColor rgb="FF000080"/>
  </sheetPr>
  <dimension ref="A1:H91"/>
  <sheetViews>
    <sheetView showGridLines="0" zoomScalePageLayoutView="0" workbookViewId="0" topLeftCell="B1">
      <selection activeCell="I5" sqref="I5"/>
    </sheetView>
  </sheetViews>
  <sheetFormatPr defaultColWidth="11.57421875" defaultRowHeight="12.75"/>
  <cols>
    <col min="1" max="1" width="4.140625" style="0" hidden="1" customWidth="1"/>
    <col min="2" max="2" width="3.00390625" style="0" customWidth="1"/>
    <col min="3" max="3" width="53.00390625" style="3" customWidth="1"/>
    <col min="4" max="4" width="11.57421875" style="3" bestFit="1" customWidth="1"/>
    <col min="5" max="5" width="4.7109375" style="3" customWidth="1"/>
    <col min="6" max="6" width="9.7109375" style="3" hidden="1" customWidth="1"/>
    <col min="7" max="7" width="28.57421875" style="3" hidden="1" customWidth="1"/>
    <col min="8" max="10" width="11.57421875" style="3" customWidth="1"/>
    <col min="11" max="16384" width="11.57421875" style="3" customWidth="1"/>
  </cols>
  <sheetData>
    <row r="1" spans="1:2" ht="12.75">
      <c r="A1" s="3"/>
      <c r="B1" s="3"/>
    </row>
    <row r="2" spans="1:2" ht="12.75">
      <c r="A2" s="3"/>
      <c r="B2" s="3"/>
    </row>
    <row r="3" spans="1:2" ht="13.5" thickBot="1">
      <c r="A3" s="3"/>
      <c r="B3" s="3"/>
    </row>
    <row r="4" spans="1:8" ht="14.25" thickBot="1" thickTop="1">
      <c r="A4" s="102" t="s">
        <v>305</v>
      </c>
      <c r="B4" s="102"/>
      <c r="C4" s="306" t="s">
        <v>0</v>
      </c>
      <c r="D4" s="103" t="s">
        <v>159</v>
      </c>
      <c r="F4" s="104" t="s">
        <v>145</v>
      </c>
      <c r="G4" s="105" t="s">
        <v>21</v>
      </c>
      <c r="H4"/>
    </row>
    <row r="5" spans="1:8" ht="13.5" thickTop="1">
      <c r="A5" s="297">
        <v>1</v>
      </c>
      <c r="B5" s="303"/>
      <c r="C5" s="307" t="s">
        <v>313</v>
      </c>
      <c r="D5" s="298">
        <v>0.04831</v>
      </c>
      <c r="F5" s="106">
        <v>1</v>
      </c>
      <c r="G5" s="107" t="s">
        <v>331</v>
      </c>
      <c r="H5"/>
    </row>
    <row r="6" spans="1:8" ht="12.75">
      <c r="A6" s="299">
        <v>2</v>
      </c>
      <c r="B6" s="303"/>
      <c r="C6" s="307" t="s">
        <v>327</v>
      </c>
      <c r="D6" s="322">
        <v>0.0442</v>
      </c>
      <c r="F6" s="106">
        <v>2</v>
      </c>
      <c r="G6" s="107" t="s">
        <v>332</v>
      </c>
      <c r="H6"/>
    </row>
    <row r="7" spans="1:8" ht="12.75">
      <c r="A7" s="299">
        <v>3</v>
      </c>
      <c r="B7" s="303"/>
      <c r="C7" s="307" t="s">
        <v>324</v>
      </c>
      <c r="D7" s="298">
        <v>0.0473</v>
      </c>
      <c r="F7" s="106">
        <v>3</v>
      </c>
      <c r="G7" s="107" t="s">
        <v>333</v>
      </c>
      <c r="H7"/>
    </row>
    <row r="8" spans="1:8" ht="12.75">
      <c r="A8" s="299">
        <v>4</v>
      </c>
      <c r="B8" s="303"/>
      <c r="C8" s="307" t="s">
        <v>334</v>
      </c>
      <c r="D8" s="322">
        <v>0.0504</v>
      </c>
      <c r="F8" s="106">
        <v>4</v>
      </c>
      <c r="G8" s="107" t="s">
        <v>166</v>
      </c>
      <c r="H8"/>
    </row>
    <row r="9" spans="1:8" ht="12.75">
      <c r="A9" s="155">
        <v>5</v>
      </c>
      <c r="B9" s="304"/>
      <c r="C9" s="311" t="s">
        <v>315</v>
      </c>
      <c r="D9" s="312">
        <v>0.0430024</v>
      </c>
      <c r="F9" s="485">
        <v>5</v>
      </c>
      <c r="G9" s="486" t="s">
        <v>167</v>
      </c>
      <c r="H9"/>
    </row>
    <row r="10" spans="1:8" ht="13.5" thickBot="1">
      <c r="A10" s="155">
        <v>6</v>
      </c>
      <c r="B10" s="304"/>
      <c r="C10" s="311" t="s">
        <v>316</v>
      </c>
      <c r="D10" s="312">
        <v>0.0404</v>
      </c>
      <c r="F10" s="487">
        <v>6</v>
      </c>
      <c r="G10" s="488" t="s">
        <v>388</v>
      </c>
      <c r="H10"/>
    </row>
    <row r="11" spans="1:7" ht="13.5" thickTop="1">
      <c r="A11" s="155">
        <v>7</v>
      </c>
      <c r="B11" s="304"/>
      <c r="C11" s="311" t="s">
        <v>317</v>
      </c>
      <c r="D11" s="312">
        <v>0.0282</v>
      </c>
      <c r="F11"/>
      <c r="G11"/>
    </row>
    <row r="12" spans="1:4" ht="12.75">
      <c r="A12" s="155">
        <v>8</v>
      </c>
      <c r="B12" s="304"/>
      <c r="C12" s="311" t="s">
        <v>318</v>
      </c>
      <c r="D12" s="313">
        <v>0.0189</v>
      </c>
    </row>
    <row r="13" spans="1:4" ht="12.75">
      <c r="A13" s="155">
        <v>9</v>
      </c>
      <c r="B13" s="304"/>
      <c r="C13" s="311" t="s">
        <v>319</v>
      </c>
      <c r="D13" s="313">
        <v>0.0258</v>
      </c>
    </row>
    <row r="14" spans="1:4" ht="12.75">
      <c r="A14" s="155">
        <v>10</v>
      </c>
      <c r="B14" s="304"/>
      <c r="C14" s="311" t="s">
        <v>320</v>
      </c>
      <c r="D14" s="313">
        <v>0.0119</v>
      </c>
    </row>
    <row r="15" spans="1:4" ht="12.75">
      <c r="A15" s="155">
        <v>11</v>
      </c>
      <c r="B15" s="304"/>
      <c r="C15" s="311" t="s">
        <v>311</v>
      </c>
      <c r="D15" s="312">
        <v>0.0267</v>
      </c>
    </row>
    <row r="16" spans="1:4" ht="12.75">
      <c r="A16" s="155">
        <v>12</v>
      </c>
      <c r="B16" s="304"/>
      <c r="C16" s="311" t="s">
        <v>321</v>
      </c>
      <c r="D16" s="313">
        <v>0.0156</v>
      </c>
    </row>
    <row r="17" spans="1:4" ht="13.5" thickBot="1">
      <c r="A17" s="156">
        <v>13</v>
      </c>
      <c r="B17" s="305"/>
      <c r="C17" s="314" t="s">
        <v>322</v>
      </c>
      <c r="D17" s="315">
        <v>0.0156</v>
      </c>
    </row>
    <row r="18" spans="1:4" ht="14.25" thickBot="1" thickTop="1">
      <c r="A18" s="288"/>
      <c r="B18" s="288"/>
      <c r="C18" s="316" t="s">
        <v>314</v>
      </c>
      <c r="D18" s="317"/>
    </row>
    <row r="19" spans="3:8" ht="13.5" thickTop="1">
      <c r="C19" s="318" t="s">
        <v>201</v>
      </c>
      <c r="D19" s="319"/>
      <c r="E19"/>
      <c r="H19"/>
    </row>
    <row r="20" spans="3:8" ht="12.75">
      <c r="C20" s="460" t="s">
        <v>419</v>
      </c>
      <c r="D20" s="320"/>
      <c r="E20"/>
      <c r="F20"/>
      <c r="G20"/>
      <c r="H20"/>
    </row>
    <row r="21" spans="1:8" ht="13.5" thickBot="1">
      <c r="A21" s="3"/>
      <c r="B21" s="3"/>
      <c r="C21" s="459" t="s">
        <v>387</v>
      </c>
      <c r="D21" s="321"/>
      <c r="E21"/>
      <c r="F21"/>
      <c r="G21"/>
      <c r="H21"/>
    </row>
    <row r="22" spans="5:8" ht="13.5" thickTop="1">
      <c r="E22"/>
      <c r="F22"/>
      <c r="G22"/>
      <c r="H22"/>
    </row>
    <row r="23" spans="5:8" ht="12.75">
      <c r="E23"/>
      <c r="F23"/>
      <c r="G23"/>
      <c r="H23"/>
    </row>
    <row r="24" spans="3:8" ht="12.75" hidden="1">
      <c r="C24" s="300" t="s">
        <v>330</v>
      </c>
      <c r="E24"/>
      <c r="F24"/>
      <c r="G24"/>
      <c r="H24"/>
    </row>
    <row r="25" spans="3:8" ht="12.75" hidden="1">
      <c r="C25" s="301" t="s">
        <v>312</v>
      </c>
      <c r="D25"/>
      <c r="E25"/>
      <c r="F25"/>
      <c r="G25"/>
      <c r="H25"/>
    </row>
    <row r="26" spans="3:8" ht="12.75" hidden="1">
      <c r="C26" s="301" t="s">
        <v>323</v>
      </c>
      <c r="D26"/>
      <c r="E26"/>
      <c r="F26"/>
      <c r="G26"/>
      <c r="H26"/>
    </row>
    <row r="27" spans="3:8" ht="12.75" hidden="1">
      <c r="C27" s="301" t="s">
        <v>324</v>
      </c>
      <c r="D27"/>
      <c r="E27"/>
      <c r="F27"/>
      <c r="G27"/>
      <c r="H27"/>
    </row>
    <row r="28" spans="3:8" ht="12.75" hidden="1">
      <c r="C28" s="302" t="s">
        <v>326</v>
      </c>
      <c r="D28"/>
      <c r="E28"/>
      <c r="F28"/>
      <c r="G28"/>
      <c r="H28"/>
    </row>
    <row r="29" spans="3:8" ht="12.75">
      <c r="C29"/>
      <c r="D29"/>
      <c r="E29"/>
      <c r="F29"/>
      <c r="G29"/>
      <c r="H29"/>
    </row>
    <row r="30" spans="3:8" ht="12.75">
      <c r="C30"/>
      <c r="D30"/>
      <c r="E30"/>
      <c r="F30"/>
      <c r="G30"/>
      <c r="H30"/>
    </row>
    <row r="31" spans="3:8" ht="12.75">
      <c r="C31"/>
      <c r="D31"/>
      <c r="E31"/>
      <c r="F31"/>
      <c r="G31"/>
      <c r="H31"/>
    </row>
    <row r="32" spans="3:8" ht="12.75">
      <c r="C32"/>
      <c r="D32"/>
      <c r="E32"/>
      <c r="F32"/>
      <c r="G32"/>
      <c r="H32"/>
    </row>
    <row r="33" spans="3:8" ht="12.75">
      <c r="C33"/>
      <c r="D33"/>
      <c r="E33"/>
      <c r="F33"/>
      <c r="G33"/>
      <c r="H33"/>
    </row>
    <row r="34" spans="3:8" ht="12.75">
      <c r="C34"/>
      <c r="D34"/>
      <c r="E34"/>
      <c r="F34"/>
      <c r="G34"/>
      <c r="H34"/>
    </row>
    <row r="35" spans="3:8" ht="12.75">
      <c r="C35"/>
      <c r="D35"/>
      <c r="E35"/>
      <c r="F35"/>
      <c r="G35"/>
      <c r="H35"/>
    </row>
    <row r="36" spans="3:8" ht="12.75">
      <c r="C36"/>
      <c r="D36"/>
      <c r="E36"/>
      <c r="F36"/>
      <c r="G36"/>
      <c r="H36"/>
    </row>
    <row r="37" spans="3:8" ht="12.75">
      <c r="C37"/>
      <c r="D37"/>
      <c r="E37"/>
      <c r="F37"/>
      <c r="G37"/>
      <c r="H37"/>
    </row>
    <row r="38" spans="3:8" ht="12.75">
      <c r="C38"/>
      <c r="D38"/>
      <c r="E38"/>
      <c r="F38"/>
      <c r="G38"/>
      <c r="H38"/>
    </row>
    <row r="39" spans="3:8" ht="12.75">
      <c r="C39"/>
      <c r="D39"/>
      <c r="E39"/>
      <c r="F39"/>
      <c r="G39"/>
      <c r="H39"/>
    </row>
    <row r="40" spans="3:8" ht="12.75">
      <c r="C40"/>
      <c r="D40"/>
      <c r="E40"/>
      <c r="F40"/>
      <c r="G40"/>
      <c r="H40"/>
    </row>
    <row r="41" spans="3:8" ht="12.75">
      <c r="C41"/>
      <c r="D41"/>
      <c r="E41"/>
      <c r="F41"/>
      <c r="G41"/>
      <c r="H41"/>
    </row>
    <row r="42" spans="3:8" ht="12.75">
      <c r="C42"/>
      <c r="D42"/>
      <c r="E42"/>
      <c r="F42"/>
      <c r="G42"/>
      <c r="H42"/>
    </row>
    <row r="43" spans="3:8" ht="12.75">
      <c r="C43"/>
      <c r="D43"/>
      <c r="E43"/>
      <c r="F43"/>
      <c r="G43"/>
      <c r="H43"/>
    </row>
    <row r="44" spans="3:8" ht="12.75">
      <c r="C44"/>
      <c r="D44"/>
      <c r="E44"/>
      <c r="F44"/>
      <c r="G44"/>
      <c r="H44"/>
    </row>
    <row r="45" spans="3:8" ht="12.75">
      <c r="C45"/>
      <c r="D45"/>
      <c r="E45"/>
      <c r="F45"/>
      <c r="G45"/>
      <c r="H45"/>
    </row>
    <row r="46" spans="3:8" ht="12.75">
      <c r="C46"/>
      <c r="D46"/>
      <c r="E46"/>
      <c r="F46"/>
      <c r="G46"/>
      <c r="H46"/>
    </row>
    <row r="47" spans="3:8" ht="12.75">
      <c r="C47"/>
      <c r="D47"/>
      <c r="E47"/>
      <c r="F47"/>
      <c r="G47"/>
      <c r="H47"/>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row r="86" spans="3:8" ht="12.75">
      <c r="C86"/>
      <c r="D86"/>
      <c r="E86"/>
      <c r="F86"/>
      <c r="G86"/>
      <c r="H86"/>
    </row>
    <row r="87" spans="3:8" ht="12.75">
      <c r="C87"/>
      <c r="D87"/>
      <c r="E87"/>
      <c r="F87"/>
      <c r="G87"/>
      <c r="H87"/>
    </row>
    <row r="88" spans="3:8" ht="12.75">
      <c r="C88"/>
      <c r="D88"/>
      <c r="E88"/>
      <c r="F88"/>
      <c r="G88"/>
      <c r="H88"/>
    </row>
    <row r="89" spans="3:7" ht="12.75">
      <c r="C89"/>
      <c r="D89"/>
      <c r="F89"/>
      <c r="G89"/>
    </row>
    <row r="90" spans="3:4" ht="12.75">
      <c r="C90"/>
      <c r="D90"/>
    </row>
    <row r="91" spans="3:4" ht="12.75">
      <c r="C91"/>
      <c r="D91"/>
    </row>
  </sheetData>
  <sheetProtection password="F746" sheet="1" selectLockedCells="1"/>
  <printOptions horizontalCentered="1"/>
  <pageMargins left="0.7874015748031497" right="0.7874015748031497" top="0.984251968503937" bottom="0.984251968503937" header="0" footer="0"/>
  <pageSetup horizontalDpi="300" verticalDpi="300" orientation="portrait" paperSize="9" scale="8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tabColor rgb="FF000080"/>
    <pageSetUpPr fitToPage="1"/>
  </sheetPr>
  <dimension ref="A1:BG101"/>
  <sheetViews>
    <sheetView showGridLines="0" zoomScale="90" zoomScaleNormal="90" zoomScalePageLayoutView="0" workbookViewId="0" topLeftCell="A42">
      <selection activeCell="D1" sqref="D1:D16384"/>
    </sheetView>
  </sheetViews>
  <sheetFormatPr defaultColWidth="8.8515625" defaultRowHeight="12.75"/>
  <cols>
    <col min="1" max="1" width="17.57421875" style="34" customWidth="1"/>
    <col min="2" max="2" width="10.8515625" style="34" hidden="1" customWidth="1"/>
    <col min="3" max="3" width="38.57421875" style="34" bestFit="1" customWidth="1"/>
    <col min="4" max="4" width="20.8515625" style="34" hidden="1" customWidth="1"/>
    <col min="5" max="16" width="8.7109375" style="34" customWidth="1"/>
    <col min="17" max="17" width="10.28125" style="34" customWidth="1"/>
    <col min="18" max="19" width="8.7109375" style="34" customWidth="1"/>
    <col min="20" max="20" width="14.8515625" style="34" customWidth="1"/>
    <col min="21" max="21" width="12.00390625" style="34" customWidth="1"/>
    <col min="22" max="22" width="11.7109375" style="34" customWidth="1"/>
    <col min="23" max="23" width="15.8515625" style="34" customWidth="1"/>
    <col min="24" max="24" width="16.421875" style="34" customWidth="1"/>
    <col min="25" max="25" width="17.7109375" style="34" customWidth="1"/>
    <col min="26" max="26" width="8.7109375" style="34" customWidth="1"/>
    <col min="27" max="27" width="10.421875" style="34" customWidth="1"/>
    <col min="28" max="29" width="8.7109375" style="34" customWidth="1"/>
    <col min="30" max="16384" width="8.8515625" style="34" customWidth="1"/>
  </cols>
  <sheetData>
    <row r="1" spans="1:29" ht="15">
      <c r="A1" s="160" t="s">
        <v>303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ht="13.5" thickBot="1"/>
    <row r="3" spans="1:29" s="42" customFormat="1" ht="14.25" thickBot="1" thickTop="1">
      <c r="A3" s="240" t="s">
        <v>205</v>
      </c>
      <c r="B3" s="35"/>
      <c r="C3" s="36"/>
      <c r="D3" s="37"/>
      <c r="E3" s="38" t="s">
        <v>206</v>
      </c>
      <c r="F3" s="39"/>
      <c r="G3" s="39"/>
      <c r="H3" s="39"/>
      <c r="I3" s="39"/>
      <c r="J3" s="39"/>
      <c r="K3" s="161"/>
      <c r="L3" s="161"/>
      <c r="M3" s="161"/>
      <c r="N3" s="161"/>
      <c r="O3" s="161"/>
      <c r="P3" s="161"/>
      <c r="Q3" s="161"/>
      <c r="R3" s="161"/>
      <c r="S3" s="161"/>
      <c r="T3" s="161"/>
      <c r="U3" s="161"/>
      <c r="V3" s="161"/>
      <c r="W3" s="161"/>
      <c r="X3" s="161"/>
      <c r="Y3" s="161"/>
      <c r="Z3" s="162"/>
      <c r="AA3" s="40" t="s">
        <v>204</v>
      </c>
      <c r="AB3" s="41"/>
      <c r="AC3" s="472"/>
    </row>
    <row r="4" spans="1:29" s="42" customFormat="1" ht="37.5" thickBot="1" thickTop="1">
      <c r="A4" s="43" t="s">
        <v>282</v>
      </c>
      <c r="B4" s="44" t="s">
        <v>1</v>
      </c>
      <c r="C4" s="45" t="s">
        <v>0</v>
      </c>
      <c r="D4" s="46" t="s">
        <v>5</v>
      </c>
      <c r="E4" s="47" t="s">
        <v>178</v>
      </c>
      <c r="F4" s="48" t="s">
        <v>179</v>
      </c>
      <c r="G4" s="48" t="s">
        <v>180</v>
      </c>
      <c r="H4" s="48" t="s">
        <v>208</v>
      </c>
      <c r="I4" s="48" t="s">
        <v>181</v>
      </c>
      <c r="J4" s="48" t="s">
        <v>182</v>
      </c>
      <c r="K4" s="48" t="s">
        <v>183</v>
      </c>
      <c r="L4" s="48" t="s">
        <v>184</v>
      </c>
      <c r="M4" s="48" t="s">
        <v>185</v>
      </c>
      <c r="N4" s="48" t="s">
        <v>186</v>
      </c>
      <c r="O4" s="48" t="s">
        <v>187</v>
      </c>
      <c r="P4" s="48" t="s">
        <v>188</v>
      </c>
      <c r="Q4" s="48" t="s">
        <v>189</v>
      </c>
      <c r="R4" s="48" t="s">
        <v>190</v>
      </c>
      <c r="S4" s="48" t="s">
        <v>191</v>
      </c>
      <c r="T4" s="48" t="s">
        <v>192</v>
      </c>
      <c r="U4" s="48" t="s">
        <v>193</v>
      </c>
      <c r="V4" s="48" t="s">
        <v>198</v>
      </c>
      <c r="W4" s="48" t="s">
        <v>194</v>
      </c>
      <c r="X4" s="48" t="s">
        <v>195</v>
      </c>
      <c r="Y4" s="48" t="s">
        <v>196</v>
      </c>
      <c r="Z4" s="49" t="s">
        <v>199</v>
      </c>
      <c r="AA4" s="50" t="s">
        <v>207</v>
      </c>
      <c r="AB4" s="51" t="s">
        <v>202</v>
      </c>
      <c r="AC4" s="52" t="s">
        <v>203</v>
      </c>
    </row>
    <row r="5" spans="1:59" s="42" customFormat="1" ht="19.5" customHeight="1" thickTop="1">
      <c r="A5" s="697" t="s">
        <v>171</v>
      </c>
      <c r="B5" s="53">
        <v>1</v>
      </c>
      <c r="C5" s="338" t="s">
        <v>4</v>
      </c>
      <c r="D5" s="159" t="s">
        <v>168</v>
      </c>
      <c r="E5" s="54">
        <v>89</v>
      </c>
      <c r="F5" s="56">
        <v>39</v>
      </c>
      <c r="G5" s="55">
        <v>2.6</v>
      </c>
      <c r="H5" s="97">
        <v>0.244</v>
      </c>
      <c r="I5" s="539">
        <v>0.14</v>
      </c>
      <c r="J5" s="539">
        <v>0.14</v>
      </c>
      <c r="K5" s="539">
        <v>0.14</v>
      </c>
      <c r="L5" s="99"/>
      <c r="M5" s="99"/>
      <c r="N5" s="99"/>
      <c r="O5" s="99"/>
      <c r="P5" s="99"/>
      <c r="Q5" s="99"/>
      <c r="R5" s="99"/>
      <c r="S5" s="99"/>
      <c r="T5" s="99"/>
      <c r="U5" s="99"/>
      <c r="V5" s="99"/>
      <c r="W5" s="99"/>
      <c r="X5" s="99"/>
      <c r="Y5" s="99"/>
      <c r="Z5" s="99"/>
      <c r="AA5" s="492">
        <v>56100</v>
      </c>
      <c r="AB5" s="57">
        <v>1</v>
      </c>
      <c r="AC5" s="473">
        <v>0.1</v>
      </c>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row>
    <row r="6" spans="1:59" s="42" customFormat="1" ht="19.5" customHeight="1" hidden="1">
      <c r="A6" s="697"/>
      <c r="B6" s="290">
        <v>2</v>
      </c>
      <c r="C6" s="339" t="s">
        <v>328</v>
      </c>
      <c r="D6" s="291" t="s">
        <v>175</v>
      </c>
      <c r="E6" s="69">
        <v>0</v>
      </c>
      <c r="F6" s="70">
        <v>0</v>
      </c>
      <c r="G6" s="70">
        <v>0</v>
      </c>
      <c r="H6" s="70">
        <v>0</v>
      </c>
      <c r="I6" s="70">
        <v>0</v>
      </c>
      <c r="J6" s="70">
        <v>0</v>
      </c>
      <c r="K6" s="70">
        <v>0</v>
      </c>
      <c r="L6" s="70">
        <v>0</v>
      </c>
      <c r="M6" s="70">
        <v>0</v>
      </c>
      <c r="N6" s="70">
        <v>0</v>
      </c>
      <c r="O6" s="70">
        <v>0</v>
      </c>
      <c r="P6" s="70">
        <v>0</v>
      </c>
      <c r="Q6" s="70">
        <v>0</v>
      </c>
      <c r="R6" s="70">
        <v>0</v>
      </c>
      <c r="S6" s="70">
        <v>0</v>
      </c>
      <c r="T6" s="70">
        <v>0</v>
      </c>
      <c r="U6" s="70">
        <v>0</v>
      </c>
      <c r="V6" s="70">
        <v>0</v>
      </c>
      <c r="W6" s="70">
        <v>0</v>
      </c>
      <c r="X6" s="70">
        <v>0</v>
      </c>
      <c r="Y6" s="70">
        <v>0</v>
      </c>
      <c r="Z6" s="493">
        <v>0</v>
      </c>
      <c r="AA6" s="494">
        <v>0</v>
      </c>
      <c r="AB6" s="70">
        <v>0</v>
      </c>
      <c r="AC6" s="474">
        <v>0</v>
      </c>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row>
    <row r="7" spans="1:59" s="42" customFormat="1" ht="27.75" customHeight="1" hidden="1">
      <c r="A7" s="697"/>
      <c r="B7" s="290">
        <v>3</v>
      </c>
      <c r="C7" s="339" t="s">
        <v>329</v>
      </c>
      <c r="D7" s="291" t="s">
        <v>175</v>
      </c>
      <c r="E7" s="69">
        <v>0</v>
      </c>
      <c r="F7" s="70">
        <v>0</v>
      </c>
      <c r="G7" s="70">
        <v>0</v>
      </c>
      <c r="H7" s="70">
        <v>0</v>
      </c>
      <c r="I7" s="70">
        <v>0</v>
      </c>
      <c r="J7" s="70">
        <v>0</v>
      </c>
      <c r="K7" s="70">
        <v>0</v>
      </c>
      <c r="L7" s="70">
        <v>0</v>
      </c>
      <c r="M7" s="70">
        <v>0</v>
      </c>
      <c r="N7" s="70">
        <v>0</v>
      </c>
      <c r="O7" s="70">
        <v>0</v>
      </c>
      <c r="P7" s="70">
        <v>0</v>
      </c>
      <c r="Q7" s="70">
        <v>0</v>
      </c>
      <c r="R7" s="70">
        <v>0</v>
      </c>
      <c r="S7" s="70">
        <v>0</v>
      </c>
      <c r="T7" s="70">
        <v>0</v>
      </c>
      <c r="U7" s="70">
        <v>0</v>
      </c>
      <c r="V7" s="70">
        <v>0</v>
      </c>
      <c r="W7" s="70">
        <v>0</v>
      </c>
      <c r="X7" s="70">
        <v>0</v>
      </c>
      <c r="Y7" s="70">
        <v>0</v>
      </c>
      <c r="Z7" s="493">
        <v>0</v>
      </c>
      <c r="AA7" s="494">
        <v>0</v>
      </c>
      <c r="AB7" s="70">
        <v>0</v>
      </c>
      <c r="AC7" s="474">
        <v>0</v>
      </c>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row>
    <row r="8" spans="1:59" s="42" customFormat="1" ht="19.5" customHeight="1" hidden="1">
      <c r="A8" s="697"/>
      <c r="B8" s="290">
        <v>4</v>
      </c>
      <c r="C8" s="339" t="s">
        <v>325</v>
      </c>
      <c r="D8" s="291" t="s">
        <v>175</v>
      </c>
      <c r="E8" s="69">
        <v>0</v>
      </c>
      <c r="F8" s="70">
        <v>0</v>
      </c>
      <c r="G8" s="70">
        <v>0</v>
      </c>
      <c r="H8" s="70">
        <v>0</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493">
        <v>0</v>
      </c>
      <c r="AA8" s="494">
        <v>0</v>
      </c>
      <c r="AB8" s="70">
        <v>0</v>
      </c>
      <c r="AC8" s="474">
        <v>0</v>
      </c>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row>
    <row r="9" spans="1:29" s="42" customFormat="1" ht="19.5" customHeight="1" hidden="1">
      <c r="A9" s="698"/>
      <c r="B9" s="67">
        <v>5</v>
      </c>
      <c r="C9" s="340" t="s">
        <v>211</v>
      </c>
      <c r="D9" s="292" t="s">
        <v>176</v>
      </c>
      <c r="E9" s="69">
        <v>0</v>
      </c>
      <c r="F9" s="70">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493">
        <v>0</v>
      </c>
      <c r="AA9" s="494">
        <v>0</v>
      </c>
      <c r="AB9" s="70">
        <v>0</v>
      </c>
      <c r="AC9" s="474">
        <v>0</v>
      </c>
    </row>
    <row r="10" spans="1:29" s="42" customFormat="1" ht="19.5" customHeight="1">
      <c r="A10" s="698"/>
      <c r="B10" s="59">
        <v>6</v>
      </c>
      <c r="C10" s="287" t="s">
        <v>213</v>
      </c>
      <c r="D10" s="157" t="s">
        <v>172</v>
      </c>
      <c r="E10" s="60">
        <v>142</v>
      </c>
      <c r="F10" s="61">
        <v>15.1</v>
      </c>
      <c r="G10" s="61">
        <v>2.3</v>
      </c>
      <c r="H10" s="62">
        <v>495</v>
      </c>
      <c r="I10" s="61">
        <v>35.4</v>
      </c>
      <c r="J10" s="61">
        <v>25.2</v>
      </c>
      <c r="K10" s="61">
        <v>19.3</v>
      </c>
      <c r="L10" s="64">
        <v>4.56</v>
      </c>
      <c r="M10" s="61">
        <v>1.2</v>
      </c>
      <c r="N10" s="65">
        <v>0.341</v>
      </c>
      <c r="O10" s="64">
        <v>3.98</v>
      </c>
      <c r="P10" s="64">
        <v>2.55</v>
      </c>
      <c r="Q10" s="64">
        <v>5.31</v>
      </c>
      <c r="R10" s="62">
        <v>255</v>
      </c>
      <c r="S10" s="61">
        <v>87.8</v>
      </c>
      <c r="T10" s="66"/>
      <c r="U10" s="61">
        <v>2.5</v>
      </c>
      <c r="V10" s="66"/>
      <c r="W10" s="61">
        <v>4.5</v>
      </c>
      <c r="X10" s="61">
        <v>4.5</v>
      </c>
      <c r="Y10" s="64">
        <v>6.92</v>
      </c>
      <c r="Z10" s="495"/>
      <c r="AA10" s="496">
        <v>77400</v>
      </c>
      <c r="AB10" s="63">
        <v>3</v>
      </c>
      <c r="AC10" s="475">
        <v>0.6</v>
      </c>
    </row>
    <row r="11" spans="1:29" s="42" customFormat="1" ht="19.5" customHeight="1">
      <c r="A11" s="698"/>
      <c r="B11" s="59">
        <v>7</v>
      </c>
      <c r="C11" s="287" t="s">
        <v>212</v>
      </c>
      <c r="D11" s="157" t="s">
        <v>163</v>
      </c>
      <c r="E11" s="334">
        <v>209</v>
      </c>
      <c r="F11" s="87">
        <v>8.7</v>
      </c>
      <c r="G11" s="63">
        <v>1</v>
      </c>
      <c r="H11" s="63">
        <v>820</v>
      </c>
      <c r="I11" s="87">
        <v>11.4</v>
      </c>
      <c r="J11" s="87">
        <v>7.7</v>
      </c>
      <c r="K11" s="87">
        <v>3.4</v>
      </c>
      <c r="L11" s="87">
        <v>7.3</v>
      </c>
      <c r="M11" s="87">
        <v>0.9</v>
      </c>
      <c r="N11" s="87">
        <v>1.4</v>
      </c>
      <c r="O11" s="87">
        <v>7.1</v>
      </c>
      <c r="P11" s="87">
        <v>4.5</v>
      </c>
      <c r="Q11" s="87">
        <v>7.8</v>
      </c>
      <c r="R11" s="87">
        <v>4.9</v>
      </c>
      <c r="S11" s="63">
        <v>19</v>
      </c>
      <c r="T11" s="87">
        <v>3.3</v>
      </c>
      <c r="U11" s="63">
        <v>10</v>
      </c>
      <c r="V11" s="87">
        <v>0.7</v>
      </c>
      <c r="W11" s="63">
        <v>37</v>
      </c>
      <c r="X11" s="63">
        <v>29</v>
      </c>
      <c r="Y11" s="87">
        <v>1.1</v>
      </c>
      <c r="Z11" s="497">
        <v>6.7</v>
      </c>
      <c r="AA11" s="496">
        <v>94600</v>
      </c>
      <c r="AB11" s="63">
        <v>1</v>
      </c>
      <c r="AC11" s="475">
        <v>1.5</v>
      </c>
    </row>
    <row r="12" spans="1:29" s="42" customFormat="1" ht="19.5" customHeight="1">
      <c r="A12" s="698"/>
      <c r="B12" s="59">
        <v>8</v>
      </c>
      <c r="C12" s="287" t="s">
        <v>197</v>
      </c>
      <c r="D12" s="157" t="s">
        <v>165</v>
      </c>
      <c r="E12" s="334">
        <v>209</v>
      </c>
      <c r="F12" s="87">
        <v>8.7</v>
      </c>
      <c r="G12" s="63">
        <v>1</v>
      </c>
      <c r="H12" s="63">
        <v>820</v>
      </c>
      <c r="I12" s="87">
        <v>11.4</v>
      </c>
      <c r="J12" s="87">
        <v>7.7</v>
      </c>
      <c r="K12" s="87">
        <v>3.4</v>
      </c>
      <c r="L12" s="87">
        <v>7.3</v>
      </c>
      <c r="M12" s="87">
        <v>0.9</v>
      </c>
      <c r="N12" s="87">
        <v>1.4</v>
      </c>
      <c r="O12" s="87">
        <v>7.1</v>
      </c>
      <c r="P12" s="87">
        <v>4.5</v>
      </c>
      <c r="Q12" s="87">
        <v>7.8</v>
      </c>
      <c r="R12" s="87">
        <v>4.9</v>
      </c>
      <c r="S12" s="63">
        <v>19</v>
      </c>
      <c r="T12" s="87">
        <v>3.3</v>
      </c>
      <c r="U12" s="63">
        <v>10</v>
      </c>
      <c r="V12" s="87">
        <v>0.7</v>
      </c>
      <c r="W12" s="63">
        <v>37</v>
      </c>
      <c r="X12" s="63">
        <v>29</v>
      </c>
      <c r="Y12" s="87">
        <v>1.1</v>
      </c>
      <c r="Z12" s="497">
        <v>6.7</v>
      </c>
      <c r="AA12" s="496">
        <v>96100</v>
      </c>
      <c r="AB12" s="63">
        <v>1</v>
      </c>
      <c r="AC12" s="475">
        <v>1.5</v>
      </c>
    </row>
    <row r="13" spans="1:29" s="42" customFormat="1" ht="19.5" customHeight="1">
      <c r="A13" s="698"/>
      <c r="B13" s="59">
        <v>9</v>
      </c>
      <c r="C13" s="287" t="s">
        <v>310</v>
      </c>
      <c r="D13" s="157" t="s">
        <v>164</v>
      </c>
      <c r="E13" s="334">
        <v>209</v>
      </c>
      <c r="F13" s="87">
        <v>8.7</v>
      </c>
      <c r="G13" s="63">
        <v>1</v>
      </c>
      <c r="H13" s="63">
        <v>820</v>
      </c>
      <c r="I13" s="87">
        <v>11.4</v>
      </c>
      <c r="J13" s="87">
        <v>7.7</v>
      </c>
      <c r="K13" s="87">
        <v>3.4</v>
      </c>
      <c r="L13" s="87">
        <v>7.3</v>
      </c>
      <c r="M13" s="87">
        <v>0.9</v>
      </c>
      <c r="N13" s="87">
        <v>1.4</v>
      </c>
      <c r="O13" s="87">
        <v>7.1</v>
      </c>
      <c r="P13" s="87">
        <v>4.5</v>
      </c>
      <c r="Q13" s="87">
        <v>7.8</v>
      </c>
      <c r="R13" s="87">
        <v>4.9</v>
      </c>
      <c r="S13" s="63">
        <v>19</v>
      </c>
      <c r="T13" s="87">
        <v>3.3</v>
      </c>
      <c r="U13" s="63">
        <v>10</v>
      </c>
      <c r="V13" s="87">
        <v>0.7</v>
      </c>
      <c r="W13" s="63">
        <v>37</v>
      </c>
      <c r="X13" s="63">
        <v>29</v>
      </c>
      <c r="Y13" s="87">
        <v>1.1</v>
      </c>
      <c r="Z13" s="497">
        <v>6.7</v>
      </c>
      <c r="AA13" s="496">
        <v>94600</v>
      </c>
      <c r="AB13" s="63">
        <v>1</v>
      </c>
      <c r="AC13" s="475">
        <v>1.5</v>
      </c>
    </row>
    <row r="14" spans="1:29" s="42" customFormat="1" ht="19.5" customHeight="1">
      <c r="A14" s="698"/>
      <c r="B14" s="59">
        <v>10</v>
      </c>
      <c r="C14" s="287" t="s">
        <v>210</v>
      </c>
      <c r="D14" s="157" t="s">
        <v>209</v>
      </c>
      <c r="E14" s="334">
        <v>247</v>
      </c>
      <c r="F14" s="87">
        <v>8.7</v>
      </c>
      <c r="G14" s="87">
        <v>1.4</v>
      </c>
      <c r="H14" s="336">
        <v>1680</v>
      </c>
      <c r="I14" s="87">
        <v>11.7</v>
      </c>
      <c r="J14" s="87">
        <v>7.9</v>
      </c>
      <c r="K14" s="87">
        <v>3.2</v>
      </c>
      <c r="L14" s="63">
        <v>15</v>
      </c>
      <c r="M14" s="87">
        <v>1.8</v>
      </c>
      <c r="N14" s="87">
        <v>2.9</v>
      </c>
      <c r="O14" s="87">
        <v>14.3</v>
      </c>
      <c r="P14" s="87">
        <v>9.1</v>
      </c>
      <c r="Q14" s="87">
        <v>1</v>
      </c>
      <c r="R14" s="87">
        <v>9.7</v>
      </c>
      <c r="S14" s="87">
        <v>8.8</v>
      </c>
      <c r="T14" s="87">
        <v>3.3</v>
      </c>
      <c r="U14" s="63">
        <v>10</v>
      </c>
      <c r="V14" s="87">
        <v>1.3</v>
      </c>
      <c r="W14" s="63">
        <v>37</v>
      </c>
      <c r="X14" s="63">
        <v>29</v>
      </c>
      <c r="Y14" s="87">
        <v>2.1</v>
      </c>
      <c r="Z14" s="497">
        <v>6.7</v>
      </c>
      <c r="AA14" s="496">
        <v>101000</v>
      </c>
      <c r="AB14" s="63">
        <v>1</v>
      </c>
      <c r="AC14" s="475">
        <v>1.5</v>
      </c>
    </row>
    <row r="15" spans="1:29" s="42" customFormat="1" ht="19.5" customHeight="1" hidden="1">
      <c r="A15" s="698"/>
      <c r="B15" s="67">
        <v>11</v>
      </c>
      <c r="C15" s="340" t="s">
        <v>311</v>
      </c>
      <c r="D15" s="68" t="s">
        <v>170</v>
      </c>
      <c r="E15" s="69">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493">
        <v>0</v>
      </c>
      <c r="AA15" s="494">
        <v>0</v>
      </c>
      <c r="AB15" s="70">
        <v>0</v>
      </c>
      <c r="AC15" s="474">
        <v>0</v>
      </c>
    </row>
    <row r="16" spans="1:29" s="42" customFormat="1" ht="19.5" customHeight="1">
      <c r="A16" s="698"/>
      <c r="B16" s="59">
        <v>12</v>
      </c>
      <c r="C16" s="287" t="s">
        <v>308</v>
      </c>
      <c r="D16" s="157" t="s">
        <v>169</v>
      </c>
      <c r="E16" s="60">
        <v>81</v>
      </c>
      <c r="F16" s="62">
        <v>90</v>
      </c>
      <c r="G16" s="64">
        <v>7.31</v>
      </c>
      <c r="H16" s="61">
        <v>10.8</v>
      </c>
      <c r="I16" s="62">
        <v>172</v>
      </c>
      <c r="J16" s="62">
        <v>155</v>
      </c>
      <c r="K16" s="62">
        <v>133</v>
      </c>
      <c r="L16" s="61">
        <v>20.6</v>
      </c>
      <c r="M16" s="64">
        <v>1.76</v>
      </c>
      <c r="N16" s="64">
        <v>1.51</v>
      </c>
      <c r="O16" s="64">
        <v>9.46</v>
      </c>
      <c r="P16" s="64">
        <v>9.03</v>
      </c>
      <c r="Q16" s="61">
        <v>21.1</v>
      </c>
      <c r="R16" s="61">
        <v>14.2</v>
      </c>
      <c r="S16" s="62">
        <v>181</v>
      </c>
      <c r="T16" s="324">
        <f>3.5*1000</f>
        <v>3500</v>
      </c>
      <c r="U16" s="323">
        <v>50</v>
      </c>
      <c r="V16" s="324">
        <f>1.12*1000</f>
        <v>1120</v>
      </c>
      <c r="W16" s="324">
        <f>0.043*1000</f>
        <v>43</v>
      </c>
      <c r="X16" s="333">
        <f>0.0155*1000</f>
        <v>15.5</v>
      </c>
      <c r="Y16" s="333">
        <f>0.0374*1000</f>
        <v>37.400000000000006</v>
      </c>
      <c r="Z16" s="498">
        <v>5</v>
      </c>
      <c r="AA16" s="496">
        <v>112000</v>
      </c>
      <c r="AB16" s="63">
        <v>30</v>
      </c>
      <c r="AC16" s="476">
        <v>4</v>
      </c>
    </row>
    <row r="17" spans="1:29" s="42" customFormat="1" ht="19.5" customHeight="1" thickBot="1">
      <c r="A17" s="699"/>
      <c r="B17" s="59">
        <v>13</v>
      </c>
      <c r="C17" s="341" t="s">
        <v>309</v>
      </c>
      <c r="D17" s="157" t="s">
        <v>173</v>
      </c>
      <c r="E17" s="72">
        <v>81</v>
      </c>
      <c r="F17" s="73">
        <v>90</v>
      </c>
      <c r="G17" s="74">
        <v>7.31</v>
      </c>
      <c r="H17" s="75">
        <v>10.8</v>
      </c>
      <c r="I17" s="73">
        <v>172</v>
      </c>
      <c r="J17" s="73">
        <v>155</v>
      </c>
      <c r="K17" s="73">
        <v>133</v>
      </c>
      <c r="L17" s="75">
        <v>20.6</v>
      </c>
      <c r="M17" s="74">
        <v>1.76</v>
      </c>
      <c r="N17" s="74">
        <v>1.51</v>
      </c>
      <c r="O17" s="74">
        <v>9.46</v>
      </c>
      <c r="P17" s="74">
        <v>9.03</v>
      </c>
      <c r="Q17" s="75">
        <v>21.1</v>
      </c>
      <c r="R17" s="75">
        <v>14.2</v>
      </c>
      <c r="S17" s="73">
        <v>181</v>
      </c>
      <c r="T17" s="326">
        <f>3.5*1000</f>
        <v>3500</v>
      </c>
      <c r="U17" s="325">
        <v>50</v>
      </c>
      <c r="V17" s="326">
        <f>1.12*1000</f>
        <v>1120</v>
      </c>
      <c r="W17" s="326">
        <f>0.043*1000</f>
        <v>43</v>
      </c>
      <c r="X17" s="335">
        <f>0.0155*1000</f>
        <v>15.5</v>
      </c>
      <c r="Y17" s="335">
        <f>0.0374*1000</f>
        <v>37.400000000000006</v>
      </c>
      <c r="Z17" s="499">
        <v>5</v>
      </c>
      <c r="AA17" s="500">
        <v>112000</v>
      </c>
      <c r="AB17" s="76">
        <v>30</v>
      </c>
      <c r="AC17" s="477">
        <v>4</v>
      </c>
    </row>
    <row r="18" spans="1:29" s="42" customFormat="1" ht="37.5" thickBot="1" thickTop="1">
      <c r="A18" s="77" t="s">
        <v>282</v>
      </c>
      <c r="B18" s="78" t="s">
        <v>1</v>
      </c>
      <c r="C18" s="79" t="s">
        <v>0</v>
      </c>
      <c r="D18" s="46" t="s">
        <v>5</v>
      </c>
      <c r="E18" s="80" t="s">
        <v>178</v>
      </c>
      <c r="F18" s="81" t="s">
        <v>179</v>
      </c>
      <c r="G18" s="81" t="s">
        <v>180</v>
      </c>
      <c r="H18" s="81" t="s">
        <v>208</v>
      </c>
      <c r="I18" s="81" t="s">
        <v>181</v>
      </c>
      <c r="J18" s="81" t="s">
        <v>182</v>
      </c>
      <c r="K18" s="81" t="s">
        <v>183</v>
      </c>
      <c r="L18" s="81" t="s">
        <v>184</v>
      </c>
      <c r="M18" s="81" t="s">
        <v>185</v>
      </c>
      <c r="N18" s="81" t="s">
        <v>186</v>
      </c>
      <c r="O18" s="81" t="s">
        <v>187</v>
      </c>
      <c r="P18" s="81" t="s">
        <v>188</v>
      </c>
      <c r="Q18" s="81" t="s">
        <v>189</v>
      </c>
      <c r="R18" s="81" t="s">
        <v>190</v>
      </c>
      <c r="S18" s="81" t="s">
        <v>191</v>
      </c>
      <c r="T18" s="81" t="s">
        <v>192</v>
      </c>
      <c r="U18" s="81" t="s">
        <v>193</v>
      </c>
      <c r="V18" s="81" t="s">
        <v>198</v>
      </c>
      <c r="W18" s="81" t="s">
        <v>194</v>
      </c>
      <c r="X18" s="81" t="s">
        <v>195</v>
      </c>
      <c r="Y18" s="81" t="s">
        <v>196</v>
      </c>
      <c r="Z18" s="82" t="s">
        <v>199</v>
      </c>
      <c r="AA18" s="50" t="s">
        <v>207</v>
      </c>
      <c r="AB18" s="51" t="s">
        <v>202</v>
      </c>
      <c r="AC18" s="52" t="s">
        <v>203</v>
      </c>
    </row>
    <row r="19" spans="1:29" s="42" customFormat="1" ht="19.5" customHeight="1" thickTop="1">
      <c r="A19" s="694" t="s">
        <v>174</v>
      </c>
      <c r="B19" s="67">
        <v>1</v>
      </c>
      <c r="C19" s="338" t="s">
        <v>4</v>
      </c>
      <c r="D19" s="159" t="s">
        <v>168</v>
      </c>
      <c r="E19" s="54">
        <v>89</v>
      </c>
      <c r="F19" s="56">
        <v>39</v>
      </c>
      <c r="G19" s="55">
        <v>2.6</v>
      </c>
      <c r="H19" s="97">
        <v>0.244</v>
      </c>
      <c r="I19" s="539">
        <v>0.14</v>
      </c>
      <c r="J19" s="539">
        <v>0.14</v>
      </c>
      <c r="K19" s="539">
        <v>0.14</v>
      </c>
      <c r="L19" s="99"/>
      <c r="M19" s="99"/>
      <c r="N19" s="99"/>
      <c r="O19" s="99"/>
      <c r="P19" s="99"/>
      <c r="Q19" s="99"/>
      <c r="R19" s="99"/>
      <c r="S19" s="99"/>
      <c r="T19" s="99"/>
      <c r="U19" s="99"/>
      <c r="V19" s="99"/>
      <c r="W19" s="99"/>
      <c r="X19" s="99"/>
      <c r="Y19" s="99"/>
      <c r="Z19" s="99"/>
      <c r="AA19" s="492">
        <v>56100</v>
      </c>
      <c r="AB19" s="57">
        <v>1</v>
      </c>
      <c r="AC19" s="473">
        <v>0.1</v>
      </c>
    </row>
    <row r="20" spans="1:29" s="42" customFormat="1" ht="19.5" customHeight="1" hidden="1">
      <c r="A20" s="700"/>
      <c r="B20" s="67">
        <v>2</v>
      </c>
      <c r="C20" s="289" t="s">
        <v>328</v>
      </c>
      <c r="D20" s="89" t="s">
        <v>175</v>
      </c>
      <c r="E20" s="90">
        <v>0</v>
      </c>
      <c r="F20" s="70">
        <v>0</v>
      </c>
      <c r="G20" s="70">
        <v>0</v>
      </c>
      <c r="H20" s="70">
        <v>0</v>
      </c>
      <c r="I20" s="70">
        <v>0</v>
      </c>
      <c r="J20" s="70">
        <v>0</v>
      </c>
      <c r="K20" s="70">
        <v>0</v>
      </c>
      <c r="L20" s="70">
        <v>0</v>
      </c>
      <c r="M20" s="70">
        <v>0</v>
      </c>
      <c r="N20" s="70">
        <v>0</v>
      </c>
      <c r="O20" s="70">
        <v>0</v>
      </c>
      <c r="P20" s="70">
        <v>0</v>
      </c>
      <c r="Q20" s="70">
        <v>0</v>
      </c>
      <c r="R20" s="70">
        <v>0</v>
      </c>
      <c r="S20" s="70">
        <v>0</v>
      </c>
      <c r="T20" s="70">
        <v>0</v>
      </c>
      <c r="U20" s="70">
        <v>0</v>
      </c>
      <c r="V20" s="70">
        <v>0</v>
      </c>
      <c r="W20" s="70">
        <v>0</v>
      </c>
      <c r="X20" s="70">
        <v>0</v>
      </c>
      <c r="Y20" s="70">
        <v>0</v>
      </c>
      <c r="Z20" s="70">
        <v>0</v>
      </c>
      <c r="AA20" s="91">
        <v>0</v>
      </c>
      <c r="AB20" s="70">
        <v>0</v>
      </c>
      <c r="AC20" s="474">
        <v>0</v>
      </c>
    </row>
    <row r="21" spans="1:29" s="42" customFormat="1" ht="19.5" customHeight="1" hidden="1">
      <c r="A21" s="700"/>
      <c r="B21" s="67">
        <v>3</v>
      </c>
      <c r="C21" s="289" t="s">
        <v>329</v>
      </c>
      <c r="D21" s="89" t="s">
        <v>175</v>
      </c>
      <c r="E21" s="90">
        <v>0</v>
      </c>
      <c r="F21" s="70">
        <v>0</v>
      </c>
      <c r="G21" s="70">
        <v>0</v>
      </c>
      <c r="H21" s="70">
        <v>0</v>
      </c>
      <c r="I21" s="70">
        <v>0</v>
      </c>
      <c r="J21" s="70">
        <v>0</v>
      </c>
      <c r="K21" s="70">
        <v>0</v>
      </c>
      <c r="L21" s="70">
        <v>0</v>
      </c>
      <c r="M21" s="70">
        <v>0</v>
      </c>
      <c r="N21" s="70">
        <v>0</v>
      </c>
      <c r="O21" s="70">
        <v>0</v>
      </c>
      <c r="P21" s="70">
        <v>0</v>
      </c>
      <c r="Q21" s="70">
        <v>0</v>
      </c>
      <c r="R21" s="70">
        <v>0</v>
      </c>
      <c r="S21" s="70">
        <v>0</v>
      </c>
      <c r="T21" s="70">
        <v>0</v>
      </c>
      <c r="U21" s="70">
        <v>0</v>
      </c>
      <c r="V21" s="70">
        <v>0</v>
      </c>
      <c r="W21" s="70">
        <v>0</v>
      </c>
      <c r="X21" s="70">
        <v>0</v>
      </c>
      <c r="Y21" s="70">
        <v>0</v>
      </c>
      <c r="Z21" s="70">
        <v>0</v>
      </c>
      <c r="AA21" s="91">
        <v>0</v>
      </c>
      <c r="AB21" s="70">
        <v>0</v>
      </c>
      <c r="AC21" s="474">
        <v>0</v>
      </c>
    </row>
    <row r="22" spans="1:29" s="42" customFormat="1" ht="19.5" customHeight="1" hidden="1">
      <c r="A22" s="700"/>
      <c r="B22" s="67">
        <v>4</v>
      </c>
      <c r="C22" s="289" t="s">
        <v>325</v>
      </c>
      <c r="D22" s="89" t="s">
        <v>175</v>
      </c>
      <c r="E22" s="9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c r="AA22" s="91">
        <v>0</v>
      </c>
      <c r="AB22" s="70">
        <v>0</v>
      </c>
      <c r="AC22" s="474">
        <v>0</v>
      </c>
    </row>
    <row r="23" spans="1:29" s="42" customFormat="1" ht="19.5" customHeight="1" hidden="1">
      <c r="A23" s="701"/>
      <c r="B23" s="67">
        <v>5</v>
      </c>
      <c r="C23" s="88" t="s">
        <v>211</v>
      </c>
      <c r="D23" s="89" t="s">
        <v>176</v>
      </c>
      <c r="E23" s="90">
        <v>0</v>
      </c>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c r="AA23" s="91">
        <v>0</v>
      </c>
      <c r="AB23" s="70">
        <v>0</v>
      </c>
      <c r="AC23" s="474">
        <v>0</v>
      </c>
    </row>
    <row r="24" spans="1:29" s="42" customFormat="1" ht="19.5" customHeight="1">
      <c r="A24" s="701"/>
      <c r="B24" s="67">
        <v>6</v>
      </c>
      <c r="C24" s="287" t="s">
        <v>213</v>
      </c>
      <c r="D24" s="157" t="s">
        <v>172</v>
      </c>
      <c r="E24" s="60">
        <v>142</v>
      </c>
      <c r="F24" s="61">
        <v>15.1</v>
      </c>
      <c r="G24" s="61">
        <v>2.3</v>
      </c>
      <c r="H24" s="62">
        <v>495</v>
      </c>
      <c r="I24" s="61">
        <v>35.4</v>
      </c>
      <c r="J24" s="61">
        <v>25.2</v>
      </c>
      <c r="K24" s="61">
        <v>19.3</v>
      </c>
      <c r="L24" s="64">
        <v>4.56</v>
      </c>
      <c r="M24" s="61">
        <v>1.2</v>
      </c>
      <c r="N24" s="65">
        <v>0.341</v>
      </c>
      <c r="O24" s="64">
        <v>3.98</v>
      </c>
      <c r="P24" s="64">
        <v>2.55</v>
      </c>
      <c r="Q24" s="64">
        <v>5.31</v>
      </c>
      <c r="R24" s="62">
        <v>255</v>
      </c>
      <c r="S24" s="61">
        <v>87.8</v>
      </c>
      <c r="T24" s="66"/>
      <c r="U24" s="61">
        <v>2.5</v>
      </c>
      <c r="V24" s="66"/>
      <c r="W24" s="61">
        <v>4.5</v>
      </c>
      <c r="X24" s="61">
        <v>4.5</v>
      </c>
      <c r="Y24" s="64">
        <v>6.92</v>
      </c>
      <c r="Z24" s="495"/>
      <c r="AA24" s="496">
        <v>77400</v>
      </c>
      <c r="AB24" s="63">
        <v>3</v>
      </c>
      <c r="AC24" s="475">
        <v>0.6</v>
      </c>
    </row>
    <row r="25" spans="1:29" s="42" customFormat="1" ht="19.5" customHeight="1">
      <c r="A25" s="702"/>
      <c r="B25" s="59" t="s">
        <v>420</v>
      </c>
      <c r="C25" s="342" t="s">
        <v>212</v>
      </c>
      <c r="D25" s="159" t="s">
        <v>163</v>
      </c>
      <c r="E25" s="85">
        <v>244</v>
      </c>
      <c r="F25" s="61">
        <v>8.7</v>
      </c>
      <c r="G25" s="61">
        <v>0.7</v>
      </c>
      <c r="H25" s="62">
        <v>820</v>
      </c>
      <c r="I25" s="62">
        <v>8</v>
      </c>
      <c r="J25" s="62">
        <v>6</v>
      </c>
      <c r="K25" s="61">
        <v>3.1</v>
      </c>
      <c r="L25" s="61">
        <v>7.3</v>
      </c>
      <c r="M25" s="61">
        <v>0.9</v>
      </c>
      <c r="N25" s="61">
        <v>1.4</v>
      </c>
      <c r="O25" s="61">
        <v>7.1</v>
      </c>
      <c r="P25" s="61">
        <v>4.5</v>
      </c>
      <c r="Q25" s="64">
        <v>7.8</v>
      </c>
      <c r="R25" s="61">
        <v>4.9</v>
      </c>
      <c r="S25" s="62">
        <v>19</v>
      </c>
      <c r="T25" s="61">
        <v>3.3</v>
      </c>
      <c r="U25" s="62">
        <v>10</v>
      </c>
      <c r="V25" s="61">
        <v>0.7</v>
      </c>
      <c r="W25" s="62">
        <v>37</v>
      </c>
      <c r="X25" s="62">
        <v>29</v>
      </c>
      <c r="Y25" s="61">
        <v>1.1</v>
      </c>
      <c r="Z25" s="489">
        <v>6.7</v>
      </c>
      <c r="AA25" s="490">
        <v>94600</v>
      </c>
      <c r="AB25" s="63">
        <v>1</v>
      </c>
      <c r="AC25" s="475">
        <v>1.5</v>
      </c>
    </row>
    <row r="26" spans="1:29" s="42" customFormat="1" ht="19.5" customHeight="1">
      <c r="A26" s="702"/>
      <c r="B26" s="59">
        <v>8</v>
      </c>
      <c r="C26" s="342" t="s">
        <v>197</v>
      </c>
      <c r="D26" s="159" t="s">
        <v>165</v>
      </c>
      <c r="E26" s="85">
        <v>244</v>
      </c>
      <c r="F26" s="61">
        <v>8.7</v>
      </c>
      <c r="G26" s="61">
        <v>0.7</v>
      </c>
      <c r="H26" s="62">
        <v>820</v>
      </c>
      <c r="I26" s="62">
        <v>8</v>
      </c>
      <c r="J26" s="62">
        <v>6</v>
      </c>
      <c r="K26" s="61">
        <v>3.1</v>
      </c>
      <c r="L26" s="61">
        <v>7.3</v>
      </c>
      <c r="M26" s="61">
        <v>0.9</v>
      </c>
      <c r="N26" s="61">
        <v>1.4</v>
      </c>
      <c r="O26" s="61">
        <v>7.1</v>
      </c>
      <c r="P26" s="61">
        <v>4.5</v>
      </c>
      <c r="Q26" s="64">
        <v>7.8</v>
      </c>
      <c r="R26" s="61">
        <v>4.9</v>
      </c>
      <c r="S26" s="62">
        <v>19</v>
      </c>
      <c r="T26" s="61">
        <v>3.3</v>
      </c>
      <c r="U26" s="62">
        <v>10</v>
      </c>
      <c r="V26" s="61">
        <v>0.7</v>
      </c>
      <c r="W26" s="62">
        <v>37</v>
      </c>
      <c r="X26" s="62">
        <v>29</v>
      </c>
      <c r="Y26" s="61">
        <v>1.1</v>
      </c>
      <c r="Z26" s="489">
        <v>6.7</v>
      </c>
      <c r="AA26" s="490">
        <v>96100</v>
      </c>
      <c r="AB26" s="63">
        <v>1</v>
      </c>
      <c r="AC26" s="475">
        <v>1.5</v>
      </c>
    </row>
    <row r="27" spans="1:29" s="42" customFormat="1" ht="19.5" customHeight="1">
      <c r="A27" s="702"/>
      <c r="B27" s="59">
        <v>9</v>
      </c>
      <c r="C27" s="342" t="s">
        <v>310</v>
      </c>
      <c r="D27" s="159" t="s">
        <v>164</v>
      </c>
      <c r="E27" s="85">
        <v>244</v>
      </c>
      <c r="F27" s="61">
        <v>8.7</v>
      </c>
      <c r="G27" s="61">
        <v>0.7</v>
      </c>
      <c r="H27" s="62">
        <v>820</v>
      </c>
      <c r="I27" s="62">
        <v>8</v>
      </c>
      <c r="J27" s="62">
        <v>6</v>
      </c>
      <c r="K27" s="61">
        <v>3.1</v>
      </c>
      <c r="L27" s="61">
        <v>7.3</v>
      </c>
      <c r="M27" s="61">
        <v>0.9</v>
      </c>
      <c r="N27" s="61">
        <v>1.4</v>
      </c>
      <c r="O27" s="61">
        <v>7.1</v>
      </c>
      <c r="P27" s="61">
        <v>4.5</v>
      </c>
      <c r="Q27" s="64">
        <v>7.8</v>
      </c>
      <c r="R27" s="61">
        <v>4.9</v>
      </c>
      <c r="S27" s="62">
        <v>19</v>
      </c>
      <c r="T27" s="61">
        <v>3.3</v>
      </c>
      <c r="U27" s="62">
        <v>10</v>
      </c>
      <c r="V27" s="61">
        <v>0.7</v>
      </c>
      <c r="W27" s="62">
        <v>37</v>
      </c>
      <c r="X27" s="62">
        <v>29</v>
      </c>
      <c r="Y27" s="61">
        <v>1.1</v>
      </c>
      <c r="Z27" s="489">
        <v>6.7</v>
      </c>
      <c r="AA27" s="490">
        <v>94600</v>
      </c>
      <c r="AB27" s="63">
        <v>1</v>
      </c>
      <c r="AC27" s="475">
        <v>1.5</v>
      </c>
    </row>
    <row r="28" spans="1:29" s="42" customFormat="1" ht="19.5" customHeight="1" thickBot="1">
      <c r="A28" s="702"/>
      <c r="B28" s="59">
        <v>10</v>
      </c>
      <c r="C28" s="342" t="s">
        <v>210</v>
      </c>
      <c r="D28" s="159" t="s">
        <v>209</v>
      </c>
      <c r="E28" s="85">
        <v>247</v>
      </c>
      <c r="F28" s="61">
        <v>8.7</v>
      </c>
      <c r="G28" s="61">
        <v>1.4</v>
      </c>
      <c r="H28" s="337">
        <v>1680</v>
      </c>
      <c r="I28" s="61">
        <v>11.7</v>
      </c>
      <c r="J28" s="61">
        <v>7.9</v>
      </c>
      <c r="K28" s="61">
        <v>3.2</v>
      </c>
      <c r="L28" s="62">
        <v>15</v>
      </c>
      <c r="M28" s="61">
        <v>1.8</v>
      </c>
      <c r="N28" s="61">
        <v>2.9</v>
      </c>
      <c r="O28" s="61">
        <v>14.3</v>
      </c>
      <c r="P28" s="61">
        <v>9.1</v>
      </c>
      <c r="Q28" s="61">
        <v>1</v>
      </c>
      <c r="R28" s="61">
        <v>9.7</v>
      </c>
      <c r="S28" s="61">
        <v>8.8</v>
      </c>
      <c r="T28" s="61">
        <v>3.3</v>
      </c>
      <c r="U28" s="62">
        <v>10</v>
      </c>
      <c r="V28" s="61">
        <v>1.3</v>
      </c>
      <c r="W28" s="62">
        <v>37</v>
      </c>
      <c r="X28" s="62">
        <v>29</v>
      </c>
      <c r="Y28" s="61">
        <v>2.1</v>
      </c>
      <c r="Z28" s="489">
        <v>6.7</v>
      </c>
      <c r="AA28" s="490">
        <v>101000</v>
      </c>
      <c r="AB28" s="63">
        <v>1</v>
      </c>
      <c r="AC28" s="475">
        <v>1.5</v>
      </c>
    </row>
    <row r="29" spans="1:29" s="42" customFormat="1" ht="19.5" customHeight="1" hidden="1">
      <c r="A29" s="702"/>
      <c r="B29" s="67">
        <v>11</v>
      </c>
      <c r="C29" s="88" t="s">
        <v>311</v>
      </c>
      <c r="D29" s="89" t="s">
        <v>170</v>
      </c>
      <c r="E29" s="90">
        <v>0</v>
      </c>
      <c r="F29" s="70">
        <v>0</v>
      </c>
      <c r="G29" s="70">
        <v>0</v>
      </c>
      <c r="H29" s="70">
        <v>0</v>
      </c>
      <c r="I29" s="70">
        <v>0</v>
      </c>
      <c r="J29" s="70">
        <v>0</v>
      </c>
      <c r="K29" s="70">
        <v>0</v>
      </c>
      <c r="L29" s="70">
        <v>0</v>
      </c>
      <c r="M29" s="70">
        <v>0</v>
      </c>
      <c r="N29" s="70">
        <v>0</v>
      </c>
      <c r="O29" s="70">
        <v>0</v>
      </c>
      <c r="P29" s="70">
        <v>0</v>
      </c>
      <c r="Q29" s="70">
        <v>0</v>
      </c>
      <c r="R29" s="70">
        <v>0</v>
      </c>
      <c r="S29" s="70">
        <v>0</v>
      </c>
      <c r="T29" s="70">
        <v>0</v>
      </c>
      <c r="U29" s="70">
        <v>0</v>
      </c>
      <c r="V29" s="70">
        <v>0</v>
      </c>
      <c r="W29" s="70">
        <v>0</v>
      </c>
      <c r="X29" s="70">
        <v>0</v>
      </c>
      <c r="Y29" s="70">
        <v>0</v>
      </c>
      <c r="Z29" s="70">
        <v>0</v>
      </c>
      <c r="AA29" s="91">
        <v>0</v>
      </c>
      <c r="AB29" s="70">
        <v>0</v>
      </c>
      <c r="AC29" s="474">
        <v>0</v>
      </c>
    </row>
    <row r="30" spans="1:29" s="42" customFormat="1" ht="19.5" customHeight="1" hidden="1">
      <c r="A30" s="702"/>
      <c r="B30" s="67">
        <v>12</v>
      </c>
      <c r="C30" s="88" t="s">
        <v>308</v>
      </c>
      <c r="D30" s="89" t="s">
        <v>169</v>
      </c>
      <c r="E30" s="90">
        <v>0</v>
      </c>
      <c r="F30" s="70">
        <v>0</v>
      </c>
      <c r="G30" s="70">
        <v>0</v>
      </c>
      <c r="H30" s="70">
        <v>0</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0</v>
      </c>
      <c r="AA30" s="91">
        <v>0</v>
      </c>
      <c r="AB30" s="70">
        <v>0</v>
      </c>
      <c r="AC30" s="474">
        <v>0</v>
      </c>
    </row>
    <row r="31" spans="1:29" s="42" customFormat="1" ht="19.5" customHeight="1" hidden="1" thickBot="1">
      <c r="A31" s="696"/>
      <c r="B31" s="67">
        <v>13</v>
      </c>
      <c r="C31" s="272" t="s">
        <v>309</v>
      </c>
      <c r="D31" s="89" t="s">
        <v>173</v>
      </c>
      <c r="E31" s="274">
        <v>0</v>
      </c>
      <c r="F31" s="276">
        <v>0</v>
      </c>
      <c r="G31" s="276">
        <v>0</v>
      </c>
      <c r="H31" s="276">
        <v>0</v>
      </c>
      <c r="I31" s="276">
        <v>0</v>
      </c>
      <c r="J31" s="276">
        <v>0</v>
      </c>
      <c r="K31" s="276">
        <v>0</v>
      </c>
      <c r="L31" s="276">
        <v>0</v>
      </c>
      <c r="M31" s="276">
        <v>0</v>
      </c>
      <c r="N31" s="276">
        <v>0</v>
      </c>
      <c r="O31" s="276">
        <v>0</v>
      </c>
      <c r="P31" s="276">
        <v>0</v>
      </c>
      <c r="Q31" s="276">
        <v>0</v>
      </c>
      <c r="R31" s="276">
        <v>0</v>
      </c>
      <c r="S31" s="276">
        <v>0</v>
      </c>
      <c r="T31" s="276">
        <v>0</v>
      </c>
      <c r="U31" s="276">
        <v>0</v>
      </c>
      <c r="V31" s="276">
        <v>0</v>
      </c>
      <c r="W31" s="276">
        <v>0</v>
      </c>
      <c r="X31" s="276">
        <v>0</v>
      </c>
      <c r="Y31" s="276">
        <v>0</v>
      </c>
      <c r="Z31" s="276">
        <v>0</v>
      </c>
      <c r="AA31" s="278">
        <v>0</v>
      </c>
      <c r="AB31" s="276">
        <v>0</v>
      </c>
      <c r="AC31" s="479">
        <v>0</v>
      </c>
    </row>
    <row r="32" spans="1:29" s="42" customFormat="1" ht="37.5" thickBot="1" thickTop="1">
      <c r="A32" s="77" t="s">
        <v>282</v>
      </c>
      <c r="B32" s="78" t="s">
        <v>1</v>
      </c>
      <c r="C32" s="79" t="s">
        <v>0</v>
      </c>
      <c r="D32" s="46" t="s">
        <v>5</v>
      </c>
      <c r="E32" s="92" t="s">
        <v>178</v>
      </c>
      <c r="F32" s="93" t="s">
        <v>179</v>
      </c>
      <c r="G32" s="93" t="s">
        <v>180</v>
      </c>
      <c r="H32" s="93" t="s">
        <v>208</v>
      </c>
      <c r="I32" s="93" t="s">
        <v>181</v>
      </c>
      <c r="J32" s="93" t="s">
        <v>182</v>
      </c>
      <c r="K32" s="93" t="s">
        <v>183</v>
      </c>
      <c r="L32" s="93" t="s">
        <v>184</v>
      </c>
      <c r="M32" s="93" t="s">
        <v>185</v>
      </c>
      <c r="N32" s="93" t="s">
        <v>186</v>
      </c>
      <c r="O32" s="93" t="s">
        <v>187</v>
      </c>
      <c r="P32" s="93" t="s">
        <v>188</v>
      </c>
      <c r="Q32" s="93" t="s">
        <v>189</v>
      </c>
      <c r="R32" s="93" t="s">
        <v>190</v>
      </c>
      <c r="S32" s="93" t="s">
        <v>191</v>
      </c>
      <c r="T32" s="93" t="s">
        <v>192</v>
      </c>
      <c r="U32" s="93" t="s">
        <v>193</v>
      </c>
      <c r="V32" s="93" t="s">
        <v>198</v>
      </c>
      <c r="W32" s="93" t="s">
        <v>194</v>
      </c>
      <c r="X32" s="93" t="s">
        <v>195</v>
      </c>
      <c r="Y32" s="93" t="s">
        <v>196</v>
      </c>
      <c r="Z32" s="94" t="s">
        <v>199</v>
      </c>
      <c r="AA32" s="95" t="s">
        <v>207</v>
      </c>
      <c r="AB32" s="96" t="s">
        <v>202</v>
      </c>
      <c r="AC32" s="480" t="s">
        <v>203</v>
      </c>
    </row>
    <row r="33" spans="1:29" s="42" customFormat="1" ht="30" customHeight="1" thickTop="1">
      <c r="A33" s="694" t="s">
        <v>200</v>
      </c>
      <c r="B33" s="67">
        <v>1</v>
      </c>
      <c r="C33" s="338" t="s">
        <v>4</v>
      </c>
      <c r="D33" s="159" t="s">
        <v>168</v>
      </c>
      <c r="E33" s="54">
        <v>89</v>
      </c>
      <c r="F33" s="56">
        <v>39</v>
      </c>
      <c r="G33" s="55">
        <v>2.6</v>
      </c>
      <c r="H33" s="97">
        <v>0.244</v>
      </c>
      <c r="I33" s="539">
        <v>0.14</v>
      </c>
      <c r="J33" s="539">
        <v>0.14</v>
      </c>
      <c r="K33" s="539">
        <v>0.14</v>
      </c>
      <c r="L33" s="99"/>
      <c r="M33" s="99"/>
      <c r="N33" s="99"/>
      <c r="O33" s="99"/>
      <c r="P33" s="99"/>
      <c r="Q33" s="99"/>
      <c r="R33" s="99"/>
      <c r="S33" s="99"/>
      <c r="T33" s="99"/>
      <c r="U33" s="99"/>
      <c r="V33" s="99"/>
      <c r="W33" s="99"/>
      <c r="X33" s="99"/>
      <c r="Y33" s="99"/>
      <c r="Z33" s="99"/>
      <c r="AA33" s="492">
        <v>56100</v>
      </c>
      <c r="AB33" s="57">
        <v>1</v>
      </c>
      <c r="AC33" s="473">
        <v>0.1</v>
      </c>
    </row>
    <row r="34" spans="1:29" s="42" customFormat="1" ht="30" customHeight="1" hidden="1">
      <c r="A34" s="695"/>
      <c r="B34" s="67">
        <v>2</v>
      </c>
      <c r="C34" s="289" t="s">
        <v>328</v>
      </c>
      <c r="D34" s="89" t="s">
        <v>175</v>
      </c>
      <c r="E34" s="273">
        <v>0</v>
      </c>
      <c r="F34" s="275">
        <v>0</v>
      </c>
      <c r="G34" s="275">
        <v>0</v>
      </c>
      <c r="H34" s="275">
        <v>0</v>
      </c>
      <c r="I34" s="275">
        <v>0</v>
      </c>
      <c r="J34" s="275">
        <v>0</v>
      </c>
      <c r="K34" s="275">
        <v>0</v>
      </c>
      <c r="L34" s="275">
        <v>0</v>
      </c>
      <c r="M34" s="275">
        <v>0</v>
      </c>
      <c r="N34" s="275">
        <v>0</v>
      </c>
      <c r="O34" s="275">
        <v>0</v>
      </c>
      <c r="P34" s="275">
        <v>0</v>
      </c>
      <c r="Q34" s="275">
        <v>0</v>
      </c>
      <c r="R34" s="275">
        <v>0</v>
      </c>
      <c r="S34" s="275">
        <v>0</v>
      </c>
      <c r="T34" s="275">
        <v>0</v>
      </c>
      <c r="U34" s="275">
        <v>0</v>
      </c>
      <c r="V34" s="275">
        <v>0</v>
      </c>
      <c r="W34" s="275">
        <v>0</v>
      </c>
      <c r="X34" s="275">
        <v>0</v>
      </c>
      <c r="Y34" s="275">
        <v>0</v>
      </c>
      <c r="Z34" s="275">
        <v>0</v>
      </c>
      <c r="AA34" s="277">
        <v>0</v>
      </c>
      <c r="AB34" s="275">
        <v>0</v>
      </c>
      <c r="AC34" s="478">
        <v>0</v>
      </c>
    </row>
    <row r="35" spans="1:29" s="42" customFormat="1" ht="30" customHeight="1" hidden="1">
      <c r="A35" s="695"/>
      <c r="B35" s="67">
        <v>3</v>
      </c>
      <c r="C35" s="289" t="s">
        <v>329</v>
      </c>
      <c r="D35" s="89" t="s">
        <v>175</v>
      </c>
      <c r="E35" s="273">
        <v>0</v>
      </c>
      <c r="F35" s="275">
        <v>0</v>
      </c>
      <c r="G35" s="275">
        <v>0</v>
      </c>
      <c r="H35" s="275">
        <v>0</v>
      </c>
      <c r="I35" s="275">
        <v>0</v>
      </c>
      <c r="J35" s="275">
        <v>0</v>
      </c>
      <c r="K35" s="275">
        <v>0</v>
      </c>
      <c r="L35" s="275">
        <v>0</v>
      </c>
      <c r="M35" s="275">
        <v>0</v>
      </c>
      <c r="N35" s="275">
        <v>0</v>
      </c>
      <c r="O35" s="275">
        <v>0</v>
      </c>
      <c r="P35" s="275">
        <v>0</v>
      </c>
      <c r="Q35" s="275">
        <v>0</v>
      </c>
      <c r="R35" s="275">
        <v>0</v>
      </c>
      <c r="S35" s="275">
        <v>0</v>
      </c>
      <c r="T35" s="275">
        <v>0</v>
      </c>
      <c r="U35" s="275">
        <v>0</v>
      </c>
      <c r="V35" s="275">
        <v>0</v>
      </c>
      <c r="W35" s="275">
        <v>0</v>
      </c>
      <c r="X35" s="275">
        <v>0</v>
      </c>
      <c r="Y35" s="275">
        <v>0</v>
      </c>
      <c r="Z35" s="275">
        <v>0</v>
      </c>
      <c r="AA35" s="277">
        <v>0</v>
      </c>
      <c r="AB35" s="275">
        <v>0</v>
      </c>
      <c r="AC35" s="478">
        <v>0</v>
      </c>
    </row>
    <row r="36" spans="1:29" s="42" customFormat="1" ht="30" customHeight="1" hidden="1">
      <c r="A36" s="695"/>
      <c r="B36" s="67">
        <v>4</v>
      </c>
      <c r="C36" s="289" t="s">
        <v>325</v>
      </c>
      <c r="D36" s="89" t="s">
        <v>175</v>
      </c>
      <c r="E36" s="273">
        <v>0</v>
      </c>
      <c r="F36" s="275">
        <v>0</v>
      </c>
      <c r="G36" s="275">
        <v>0</v>
      </c>
      <c r="H36" s="275">
        <v>0</v>
      </c>
      <c r="I36" s="275">
        <v>0</v>
      </c>
      <c r="J36" s="275">
        <v>0</v>
      </c>
      <c r="K36" s="275">
        <v>0</v>
      </c>
      <c r="L36" s="275">
        <v>0</v>
      </c>
      <c r="M36" s="275">
        <v>0</v>
      </c>
      <c r="N36" s="275">
        <v>0</v>
      </c>
      <c r="O36" s="275">
        <v>0</v>
      </c>
      <c r="P36" s="275">
        <v>0</v>
      </c>
      <c r="Q36" s="275">
        <v>0</v>
      </c>
      <c r="R36" s="275">
        <v>0</v>
      </c>
      <c r="S36" s="275">
        <v>0</v>
      </c>
      <c r="T36" s="275">
        <v>0</v>
      </c>
      <c r="U36" s="275">
        <v>0</v>
      </c>
      <c r="V36" s="275">
        <v>0</v>
      </c>
      <c r="W36" s="275">
        <v>0</v>
      </c>
      <c r="X36" s="275">
        <v>0</v>
      </c>
      <c r="Y36" s="275">
        <v>0</v>
      </c>
      <c r="Z36" s="275">
        <v>0</v>
      </c>
      <c r="AA36" s="277">
        <v>0</v>
      </c>
      <c r="AB36" s="275">
        <v>0</v>
      </c>
      <c r="AC36" s="478">
        <v>0</v>
      </c>
    </row>
    <row r="37" spans="1:29" s="42" customFormat="1" ht="30" customHeight="1" hidden="1">
      <c r="A37" s="695"/>
      <c r="B37" s="67">
        <v>5</v>
      </c>
      <c r="C37" s="88" t="s">
        <v>211</v>
      </c>
      <c r="D37" s="89" t="s">
        <v>176</v>
      </c>
      <c r="E37" s="90">
        <v>0</v>
      </c>
      <c r="F37" s="70">
        <v>0</v>
      </c>
      <c r="G37" s="70">
        <v>0</v>
      </c>
      <c r="H37" s="70">
        <v>0</v>
      </c>
      <c r="I37" s="70">
        <v>0</v>
      </c>
      <c r="J37" s="70">
        <v>0</v>
      </c>
      <c r="K37" s="70">
        <v>0</v>
      </c>
      <c r="L37" s="70">
        <v>0</v>
      </c>
      <c r="M37" s="70">
        <v>0</v>
      </c>
      <c r="N37" s="70">
        <v>0</v>
      </c>
      <c r="O37" s="70">
        <v>0</v>
      </c>
      <c r="P37" s="70">
        <v>0</v>
      </c>
      <c r="Q37" s="70">
        <v>0</v>
      </c>
      <c r="R37" s="70">
        <v>0</v>
      </c>
      <c r="S37" s="70">
        <v>0</v>
      </c>
      <c r="T37" s="70">
        <v>0</v>
      </c>
      <c r="U37" s="70">
        <v>0</v>
      </c>
      <c r="V37" s="70">
        <v>0</v>
      </c>
      <c r="W37" s="70">
        <v>0</v>
      </c>
      <c r="X37" s="70">
        <v>0</v>
      </c>
      <c r="Y37" s="70">
        <v>0</v>
      </c>
      <c r="Z37" s="70">
        <v>0</v>
      </c>
      <c r="AA37" s="91">
        <v>0</v>
      </c>
      <c r="AB37" s="70">
        <v>0</v>
      </c>
      <c r="AC37" s="474">
        <v>0</v>
      </c>
    </row>
    <row r="38" spans="1:29" s="42" customFormat="1" ht="30" customHeight="1">
      <c r="A38" s="695"/>
      <c r="B38" s="67">
        <v>6</v>
      </c>
      <c r="C38" s="287" t="s">
        <v>213</v>
      </c>
      <c r="D38" s="157" t="s">
        <v>172</v>
      </c>
      <c r="E38" s="60">
        <v>142</v>
      </c>
      <c r="F38" s="61">
        <v>15.1</v>
      </c>
      <c r="G38" s="61">
        <v>2.3</v>
      </c>
      <c r="H38" s="62">
        <v>495</v>
      </c>
      <c r="I38" s="61">
        <v>35.4</v>
      </c>
      <c r="J38" s="61">
        <v>25.2</v>
      </c>
      <c r="K38" s="61">
        <v>19.3</v>
      </c>
      <c r="L38" s="64">
        <v>4.56</v>
      </c>
      <c r="M38" s="61">
        <v>1.2</v>
      </c>
      <c r="N38" s="65">
        <v>0.341</v>
      </c>
      <c r="O38" s="64">
        <v>3.98</v>
      </c>
      <c r="P38" s="64">
        <v>2.55</v>
      </c>
      <c r="Q38" s="64">
        <v>5.31</v>
      </c>
      <c r="R38" s="62">
        <v>255</v>
      </c>
      <c r="S38" s="61">
        <v>87.8</v>
      </c>
      <c r="T38" s="66"/>
      <c r="U38" s="61">
        <v>2.5</v>
      </c>
      <c r="V38" s="66"/>
      <c r="W38" s="61">
        <v>4.5</v>
      </c>
      <c r="X38" s="61">
        <v>4.5</v>
      </c>
      <c r="Y38" s="64">
        <v>6.92</v>
      </c>
      <c r="Z38" s="495"/>
      <c r="AA38" s="496">
        <v>77400</v>
      </c>
      <c r="AB38" s="63">
        <v>3</v>
      </c>
      <c r="AC38" s="475">
        <v>0.6</v>
      </c>
    </row>
    <row r="39" spans="1:29" s="42" customFormat="1" ht="30" customHeight="1" hidden="1">
      <c r="A39" s="695"/>
      <c r="B39" s="67">
        <v>7</v>
      </c>
      <c r="C39" s="88" t="s">
        <v>212</v>
      </c>
      <c r="D39" s="89" t="s">
        <v>163</v>
      </c>
      <c r="E39" s="9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91">
        <v>0</v>
      </c>
      <c r="AB39" s="70">
        <v>0</v>
      </c>
      <c r="AC39" s="474">
        <v>0</v>
      </c>
    </row>
    <row r="40" spans="1:29" s="42" customFormat="1" ht="30" customHeight="1" hidden="1">
      <c r="A40" s="695"/>
      <c r="B40" s="67">
        <v>8</v>
      </c>
      <c r="C40" s="88" t="s">
        <v>197</v>
      </c>
      <c r="D40" s="89" t="s">
        <v>165</v>
      </c>
      <c r="E40" s="9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0</v>
      </c>
      <c r="X40" s="70">
        <v>0</v>
      </c>
      <c r="Y40" s="70">
        <v>0</v>
      </c>
      <c r="Z40" s="70">
        <v>0</v>
      </c>
      <c r="AA40" s="91">
        <v>0</v>
      </c>
      <c r="AB40" s="70">
        <v>0</v>
      </c>
      <c r="AC40" s="474">
        <v>0</v>
      </c>
    </row>
    <row r="41" spans="1:29" s="42" customFormat="1" ht="30" customHeight="1" hidden="1">
      <c r="A41" s="695"/>
      <c r="B41" s="67">
        <v>9</v>
      </c>
      <c r="C41" s="88" t="s">
        <v>310</v>
      </c>
      <c r="D41" s="89" t="s">
        <v>164</v>
      </c>
      <c r="E41" s="90">
        <v>0</v>
      </c>
      <c r="F41" s="70">
        <v>0</v>
      </c>
      <c r="G41" s="70">
        <v>0</v>
      </c>
      <c r="H41" s="70">
        <v>0</v>
      </c>
      <c r="I41" s="70">
        <v>0</v>
      </c>
      <c r="J41" s="70">
        <v>0</v>
      </c>
      <c r="K41" s="70">
        <v>0</v>
      </c>
      <c r="L41" s="70">
        <v>0</v>
      </c>
      <c r="M41" s="70">
        <v>0</v>
      </c>
      <c r="N41" s="70">
        <v>0</v>
      </c>
      <c r="O41" s="70">
        <v>0</v>
      </c>
      <c r="P41" s="70">
        <v>0</v>
      </c>
      <c r="Q41" s="70">
        <v>0</v>
      </c>
      <c r="R41" s="70">
        <v>0</v>
      </c>
      <c r="S41" s="70">
        <v>0</v>
      </c>
      <c r="T41" s="70">
        <v>0</v>
      </c>
      <c r="U41" s="70">
        <v>0</v>
      </c>
      <c r="V41" s="70">
        <v>0</v>
      </c>
      <c r="W41" s="70">
        <v>0</v>
      </c>
      <c r="X41" s="70">
        <v>0</v>
      </c>
      <c r="Y41" s="70">
        <v>0</v>
      </c>
      <c r="Z41" s="70">
        <v>0</v>
      </c>
      <c r="AA41" s="91">
        <v>0</v>
      </c>
      <c r="AB41" s="70">
        <v>0</v>
      </c>
      <c r="AC41" s="474">
        <v>0</v>
      </c>
    </row>
    <row r="42" spans="1:29" s="42" customFormat="1" ht="30" customHeight="1">
      <c r="A42" s="695"/>
      <c r="B42" s="59">
        <v>10</v>
      </c>
      <c r="C42" s="342" t="s">
        <v>210</v>
      </c>
      <c r="D42" s="159" t="s">
        <v>422</v>
      </c>
      <c r="E42" s="85">
        <v>60</v>
      </c>
      <c r="F42" s="62">
        <v>13</v>
      </c>
      <c r="G42" s="62">
        <v>1</v>
      </c>
      <c r="H42" s="337">
        <v>1680</v>
      </c>
      <c r="I42" s="61">
        <v>10.2</v>
      </c>
      <c r="J42" s="61">
        <v>6.9</v>
      </c>
      <c r="K42" s="61">
        <v>2.8</v>
      </c>
      <c r="L42" s="62">
        <v>15</v>
      </c>
      <c r="M42" s="61">
        <v>1.8</v>
      </c>
      <c r="N42" s="61">
        <v>2.9</v>
      </c>
      <c r="O42" s="61">
        <v>14.3</v>
      </c>
      <c r="P42" s="61">
        <v>9.1</v>
      </c>
      <c r="Q42" s="62">
        <v>1</v>
      </c>
      <c r="R42" s="61">
        <v>9.7</v>
      </c>
      <c r="S42" s="61">
        <v>8.8</v>
      </c>
      <c r="T42" s="61">
        <v>3.3</v>
      </c>
      <c r="U42" s="62">
        <v>10</v>
      </c>
      <c r="V42" s="61">
        <v>1.3</v>
      </c>
      <c r="W42" s="62">
        <v>37</v>
      </c>
      <c r="X42" s="62">
        <v>29</v>
      </c>
      <c r="Y42" s="61">
        <v>2.1</v>
      </c>
      <c r="Z42" s="61">
        <v>6.7</v>
      </c>
      <c r="AA42" s="86">
        <v>101000</v>
      </c>
      <c r="AB42" s="63">
        <v>1</v>
      </c>
      <c r="AC42" s="475">
        <v>1.5</v>
      </c>
    </row>
    <row r="43" spans="1:29" s="42" customFormat="1" ht="36" customHeight="1" thickBot="1">
      <c r="A43" s="695"/>
      <c r="B43" s="59">
        <v>11</v>
      </c>
      <c r="C43" s="342" t="s">
        <v>311</v>
      </c>
      <c r="D43" s="159" t="s">
        <v>170</v>
      </c>
      <c r="E43" s="279">
        <v>82.5</v>
      </c>
      <c r="F43" s="62">
        <v>313</v>
      </c>
      <c r="G43" s="61">
        <v>0.9</v>
      </c>
      <c r="H43" s="62">
        <v>820</v>
      </c>
      <c r="I43" s="61">
        <v>8.4</v>
      </c>
      <c r="J43" s="61">
        <v>7.7</v>
      </c>
      <c r="K43" s="61">
        <v>5.2</v>
      </c>
      <c r="L43" s="61">
        <v>7.3</v>
      </c>
      <c r="M43" s="61">
        <v>0.9</v>
      </c>
      <c r="N43" s="61">
        <v>1.4</v>
      </c>
      <c r="O43" s="61">
        <v>7.1</v>
      </c>
      <c r="P43" s="61">
        <v>4.5</v>
      </c>
      <c r="Q43" s="61">
        <v>7.8</v>
      </c>
      <c r="R43" s="61">
        <v>4.9</v>
      </c>
      <c r="S43" s="62">
        <v>19</v>
      </c>
      <c r="T43" s="61">
        <v>3.3</v>
      </c>
      <c r="U43" s="62">
        <v>10</v>
      </c>
      <c r="V43" s="61">
        <v>0.7</v>
      </c>
      <c r="W43" s="62">
        <v>37</v>
      </c>
      <c r="X43" s="62">
        <v>29</v>
      </c>
      <c r="Y43" s="61">
        <v>1.1</v>
      </c>
      <c r="Z43" s="61">
        <v>6.7</v>
      </c>
      <c r="AA43" s="86">
        <v>98300</v>
      </c>
      <c r="AB43" s="63">
        <v>1</v>
      </c>
      <c r="AC43" s="475">
        <v>1.5</v>
      </c>
    </row>
    <row r="44" spans="1:29" s="42" customFormat="1" ht="30" customHeight="1" hidden="1">
      <c r="A44" s="695"/>
      <c r="B44" s="67">
        <v>12</v>
      </c>
      <c r="C44" s="88" t="s">
        <v>308</v>
      </c>
      <c r="D44" s="89" t="s">
        <v>169</v>
      </c>
      <c r="E44" s="9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91">
        <v>0</v>
      </c>
      <c r="AB44" s="70">
        <v>0</v>
      </c>
      <c r="AC44" s="474">
        <v>0</v>
      </c>
    </row>
    <row r="45" spans="1:29" s="42" customFormat="1" ht="30" customHeight="1" hidden="1" thickBot="1">
      <c r="A45" s="696"/>
      <c r="B45" s="67">
        <v>13</v>
      </c>
      <c r="C45" s="272" t="s">
        <v>309</v>
      </c>
      <c r="D45" s="89" t="s">
        <v>173</v>
      </c>
      <c r="E45" s="274">
        <v>0</v>
      </c>
      <c r="F45" s="276">
        <v>0</v>
      </c>
      <c r="G45" s="276">
        <v>0</v>
      </c>
      <c r="H45" s="276">
        <v>0</v>
      </c>
      <c r="I45" s="276">
        <v>0</v>
      </c>
      <c r="J45" s="276">
        <v>0</v>
      </c>
      <c r="K45" s="276">
        <v>0</v>
      </c>
      <c r="L45" s="276">
        <v>0</v>
      </c>
      <c r="M45" s="276">
        <v>0</v>
      </c>
      <c r="N45" s="276">
        <v>0</v>
      </c>
      <c r="O45" s="276">
        <v>0</v>
      </c>
      <c r="P45" s="276">
        <v>0</v>
      </c>
      <c r="Q45" s="276">
        <v>0</v>
      </c>
      <c r="R45" s="276">
        <v>0</v>
      </c>
      <c r="S45" s="276">
        <v>0</v>
      </c>
      <c r="T45" s="276">
        <v>0</v>
      </c>
      <c r="U45" s="276">
        <v>0</v>
      </c>
      <c r="V45" s="276">
        <v>0</v>
      </c>
      <c r="W45" s="276">
        <v>0</v>
      </c>
      <c r="X45" s="276">
        <v>0</v>
      </c>
      <c r="Y45" s="276">
        <v>0</v>
      </c>
      <c r="Z45" s="276">
        <v>0</v>
      </c>
      <c r="AA45" s="278">
        <v>0</v>
      </c>
      <c r="AB45" s="276">
        <v>0</v>
      </c>
      <c r="AC45" s="479">
        <v>0</v>
      </c>
    </row>
    <row r="46" spans="1:29" s="42" customFormat="1" ht="37.5" thickBot="1" thickTop="1">
      <c r="A46" s="77" t="s">
        <v>282</v>
      </c>
      <c r="B46" s="78" t="s">
        <v>1</v>
      </c>
      <c r="C46" s="79" t="s">
        <v>0</v>
      </c>
      <c r="D46" s="46" t="s">
        <v>5</v>
      </c>
      <c r="E46" s="92" t="s">
        <v>178</v>
      </c>
      <c r="F46" s="93" t="s">
        <v>179</v>
      </c>
      <c r="G46" s="93" t="s">
        <v>180</v>
      </c>
      <c r="H46" s="93" t="s">
        <v>208</v>
      </c>
      <c r="I46" s="93" t="s">
        <v>181</v>
      </c>
      <c r="J46" s="93" t="s">
        <v>182</v>
      </c>
      <c r="K46" s="93" t="s">
        <v>183</v>
      </c>
      <c r="L46" s="93" t="s">
        <v>184</v>
      </c>
      <c r="M46" s="93" t="s">
        <v>185</v>
      </c>
      <c r="N46" s="93" t="s">
        <v>186</v>
      </c>
      <c r="O46" s="93" t="s">
        <v>187</v>
      </c>
      <c r="P46" s="93" t="s">
        <v>188</v>
      </c>
      <c r="Q46" s="93" t="s">
        <v>189</v>
      </c>
      <c r="R46" s="93" t="s">
        <v>190</v>
      </c>
      <c r="S46" s="93" t="s">
        <v>191</v>
      </c>
      <c r="T46" s="93" t="s">
        <v>192</v>
      </c>
      <c r="U46" s="93" t="s">
        <v>193</v>
      </c>
      <c r="V46" s="93" t="s">
        <v>198</v>
      </c>
      <c r="W46" s="93" t="s">
        <v>194</v>
      </c>
      <c r="X46" s="93" t="s">
        <v>195</v>
      </c>
      <c r="Y46" s="93" t="s">
        <v>196</v>
      </c>
      <c r="Z46" s="94" t="s">
        <v>199</v>
      </c>
      <c r="AA46" s="95" t="s">
        <v>207</v>
      </c>
      <c r="AB46" s="96" t="s">
        <v>202</v>
      </c>
      <c r="AC46" s="480" t="s">
        <v>203</v>
      </c>
    </row>
    <row r="47" spans="1:29" s="42" customFormat="1" ht="27" customHeight="1" thickTop="1">
      <c r="A47" s="694" t="s">
        <v>177</v>
      </c>
      <c r="B47" s="59">
        <v>1</v>
      </c>
      <c r="C47" s="293" t="s">
        <v>4</v>
      </c>
      <c r="D47" s="293" t="s">
        <v>175</v>
      </c>
      <c r="E47" s="83">
        <v>48</v>
      </c>
      <c r="F47" s="55">
        <v>4.8</v>
      </c>
      <c r="G47" s="55">
        <v>1.6</v>
      </c>
      <c r="H47" s="97">
        <v>0.244</v>
      </c>
      <c r="I47" s="543">
        <v>0.2</v>
      </c>
      <c r="J47" s="543">
        <v>0.2</v>
      </c>
      <c r="K47" s="543">
        <v>0.2</v>
      </c>
      <c r="L47" s="540">
        <v>0.0015</v>
      </c>
      <c r="M47" s="541">
        <v>0.00025</v>
      </c>
      <c r="N47" s="98">
        <v>0.05</v>
      </c>
      <c r="O47" s="98">
        <v>0.12</v>
      </c>
      <c r="P47" s="541">
        <v>0.00076</v>
      </c>
      <c r="Q47" s="542">
        <v>7.6E-05</v>
      </c>
      <c r="R47" s="541">
        <v>0.00051</v>
      </c>
      <c r="S47" s="540">
        <v>0.0015</v>
      </c>
      <c r="T47" s="99"/>
      <c r="U47" s="99"/>
      <c r="V47" s="99"/>
      <c r="W47" s="99"/>
      <c r="X47" s="99"/>
      <c r="Y47" s="99"/>
      <c r="Z47" s="99"/>
      <c r="AA47" s="84">
        <v>56100</v>
      </c>
      <c r="AB47" s="57">
        <v>1</v>
      </c>
      <c r="AC47" s="473">
        <v>0.1</v>
      </c>
    </row>
    <row r="48" spans="1:29" s="42" customFormat="1" ht="27" customHeight="1">
      <c r="A48" s="695"/>
      <c r="B48" s="59">
        <v>2</v>
      </c>
      <c r="C48" s="294" t="s">
        <v>328</v>
      </c>
      <c r="D48" s="294" t="s">
        <v>175</v>
      </c>
      <c r="E48" s="83">
        <v>48</v>
      </c>
      <c r="F48" s="55">
        <v>4.8</v>
      </c>
      <c r="G48" s="55">
        <v>1.6</v>
      </c>
      <c r="H48" s="97">
        <v>0.244</v>
      </c>
      <c r="I48" s="543">
        <v>0.2</v>
      </c>
      <c r="J48" s="543">
        <v>0.2</v>
      </c>
      <c r="K48" s="543">
        <v>0.2</v>
      </c>
      <c r="L48" s="540">
        <v>0.0015</v>
      </c>
      <c r="M48" s="541">
        <v>0.00025</v>
      </c>
      <c r="N48" s="98">
        <v>0.05</v>
      </c>
      <c r="O48" s="98">
        <v>0.12</v>
      </c>
      <c r="P48" s="541">
        <v>0.00076</v>
      </c>
      <c r="Q48" s="542">
        <v>7.6E-05</v>
      </c>
      <c r="R48" s="541">
        <v>0.00051</v>
      </c>
      <c r="S48" s="540">
        <v>0.0015</v>
      </c>
      <c r="T48" s="99"/>
      <c r="U48" s="99"/>
      <c r="V48" s="99"/>
      <c r="W48" s="99"/>
      <c r="X48" s="99"/>
      <c r="Y48" s="99"/>
      <c r="Z48" s="99"/>
      <c r="AA48" s="295">
        <v>64200</v>
      </c>
      <c r="AB48" s="296">
        <v>3</v>
      </c>
      <c r="AC48" s="481">
        <v>0.6</v>
      </c>
    </row>
    <row r="49" spans="1:29" s="42" customFormat="1" ht="27" customHeight="1">
      <c r="A49" s="695"/>
      <c r="B49" s="59">
        <v>3</v>
      </c>
      <c r="C49" s="294" t="s">
        <v>329</v>
      </c>
      <c r="D49" s="294" t="s">
        <v>175</v>
      </c>
      <c r="E49" s="83">
        <v>48</v>
      </c>
      <c r="F49" s="55">
        <v>4.8</v>
      </c>
      <c r="G49" s="55">
        <v>1.6</v>
      </c>
      <c r="H49" s="97">
        <v>0.244</v>
      </c>
      <c r="I49" s="543">
        <v>0.2</v>
      </c>
      <c r="J49" s="543">
        <v>0.2</v>
      </c>
      <c r="K49" s="543">
        <v>0.2</v>
      </c>
      <c r="L49" s="99"/>
      <c r="M49" s="99"/>
      <c r="N49" s="99"/>
      <c r="O49" s="99"/>
      <c r="P49" s="99"/>
      <c r="Q49" s="99"/>
      <c r="R49" s="99"/>
      <c r="S49" s="99"/>
      <c r="T49" s="99"/>
      <c r="U49" s="99"/>
      <c r="V49" s="99"/>
      <c r="W49" s="99"/>
      <c r="X49" s="99"/>
      <c r="Y49" s="99"/>
      <c r="Z49" s="99"/>
      <c r="AA49" s="295">
        <v>63100</v>
      </c>
      <c r="AB49" s="296">
        <v>1</v>
      </c>
      <c r="AC49" s="481">
        <v>0.1</v>
      </c>
    </row>
    <row r="50" spans="1:29" s="42" customFormat="1" ht="27" customHeight="1">
      <c r="A50" s="695"/>
      <c r="B50" s="59">
        <v>4</v>
      </c>
      <c r="C50" s="294" t="s">
        <v>325</v>
      </c>
      <c r="D50" s="294" t="s">
        <v>175</v>
      </c>
      <c r="E50" s="83">
        <v>48</v>
      </c>
      <c r="F50" s="55">
        <v>4.8</v>
      </c>
      <c r="G50" s="55">
        <v>1.6</v>
      </c>
      <c r="H50" s="97">
        <v>0.244</v>
      </c>
      <c r="I50" s="543">
        <v>0.2</v>
      </c>
      <c r="J50" s="543">
        <v>0.2</v>
      </c>
      <c r="K50" s="543">
        <v>0.2</v>
      </c>
      <c r="L50" s="544">
        <v>0.005</v>
      </c>
      <c r="M50" s="544">
        <v>0.002</v>
      </c>
      <c r="N50" s="539">
        <v>0.12</v>
      </c>
      <c r="O50" s="544">
        <v>0.042</v>
      </c>
      <c r="P50" s="98">
        <v>0.18</v>
      </c>
      <c r="Q50" s="98">
        <v>0.31</v>
      </c>
      <c r="R50" s="98">
        <v>0.23</v>
      </c>
      <c r="S50" s="98">
        <v>4</v>
      </c>
      <c r="T50" s="99"/>
      <c r="U50" s="539">
        <v>0.96</v>
      </c>
      <c r="V50" s="99"/>
      <c r="W50" s="99"/>
      <c r="X50" s="99"/>
      <c r="Y50" s="99"/>
      <c r="Z50" s="99"/>
      <c r="AA50" s="295">
        <v>54600</v>
      </c>
      <c r="AB50" s="296">
        <v>1</v>
      </c>
      <c r="AC50" s="481">
        <v>0.1</v>
      </c>
    </row>
    <row r="51" spans="1:29" s="42" customFormat="1" ht="19.5" customHeight="1" thickBot="1">
      <c r="A51" s="695"/>
      <c r="B51" s="59">
        <v>5</v>
      </c>
      <c r="C51" s="342" t="s">
        <v>211</v>
      </c>
      <c r="D51" s="159" t="s">
        <v>176</v>
      </c>
      <c r="E51" s="85">
        <v>398</v>
      </c>
      <c r="F51" s="64">
        <v>1.49</v>
      </c>
      <c r="G51" s="64">
        <v>0.19</v>
      </c>
      <c r="H51" s="61">
        <v>46.5</v>
      </c>
      <c r="I51" s="64">
        <v>1.95</v>
      </c>
      <c r="J51" s="64">
        <v>1.95</v>
      </c>
      <c r="K51" s="64">
        <v>1.95</v>
      </c>
      <c r="L51" s="71">
        <v>0.0069</v>
      </c>
      <c r="M51" s="71">
        <v>0.0012</v>
      </c>
      <c r="N51" s="65">
        <v>0.053</v>
      </c>
      <c r="O51" s="280">
        <v>0.0023</v>
      </c>
      <c r="P51" s="64">
        <v>0.28</v>
      </c>
      <c r="Q51" s="281">
        <v>0.17</v>
      </c>
      <c r="R51" s="280">
        <v>0.0023</v>
      </c>
      <c r="S51" s="281">
        <v>0.44</v>
      </c>
      <c r="T51" s="66"/>
      <c r="U51" s="66"/>
      <c r="V51" s="66"/>
      <c r="W51" s="66"/>
      <c r="X51" s="66"/>
      <c r="Y51" s="66"/>
      <c r="Z51" s="66"/>
      <c r="AA51" s="86">
        <v>74100</v>
      </c>
      <c r="AB51" s="63">
        <v>3</v>
      </c>
      <c r="AC51" s="475">
        <v>0.6</v>
      </c>
    </row>
    <row r="52" spans="1:29" s="42" customFormat="1" ht="19.5" customHeight="1" hidden="1">
      <c r="A52" s="695"/>
      <c r="B52" s="67">
        <v>6</v>
      </c>
      <c r="C52" s="88" t="s">
        <v>213</v>
      </c>
      <c r="D52" s="89" t="s">
        <v>172</v>
      </c>
      <c r="E52" s="9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91">
        <v>0</v>
      </c>
      <c r="AB52" s="70">
        <v>0</v>
      </c>
      <c r="AC52" s="474">
        <v>0</v>
      </c>
    </row>
    <row r="53" spans="1:29" s="42" customFormat="1" ht="19.5" customHeight="1" hidden="1">
      <c r="A53" s="695"/>
      <c r="B53" s="67">
        <v>7</v>
      </c>
      <c r="C53" s="88" t="s">
        <v>212</v>
      </c>
      <c r="D53" s="89" t="s">
        <v>163</v>
      </c>
      <c r="E53" s="9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91">
        <v>0</v>
      </c>
      <c r="AB53" s="70">
        <v>0</v>
      </c>
      <c r="AC53" s="474">
        <v>0</v>
      </c>
    </row>
    <row r="54" spans="1:29" s="42" customFormat="1" ht="19.5" customHeight="1" hidden="1">
      <c r="A54" s="695"/>
      <c r="B54" s="67">
        <v>8</v>
      </c>
      <c r="C54" s="88" t="s">
        <v>197</v>
      </c>
      <c r="D54" s="89" t="s">
        <v>165</v>
      </c>
      <c r="E54" s="9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91">
        <v>0</v>
      </c>
      <c r="AB54" s="70">
        <v>0</v>
      </c>
      <c r="AC54" s="474">
        <v>0</v>
      </c>
    </row>
    <row r="55" spans="1:29" s="42" customFormat="1" ht="19.5" customHeight="1" hidden="1">
      <c r="A55" s="695"/>
      <c r="B55" s="67">
        <v>9</v>
      </c>
      <c r="C55" s="88" t="s">
        <v>310</v>
      </c>
      <c r="D55" s="89" t="s">
        <v>164</v>
      </c>
      <c r="E55" s="9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91">
        <v>0</v>
      </c>
      <c r="AB55" s="70">
        <v>0</v>
      </c>
      <c r="AC55" s="474">
        <v>0</v>
      </c>
    </row>
    <row r="56" spans="1:29" s="42" customFormat="1" ht="19.5" customHeight="1" hidden="1">
      <c r="A56" s="695"/>
      <c r="B56" s="67">
        <v>10</v>
      </c>
      <c r="C56" s="88" t="s">
        <v>210</v>
      </c>
      <c r="D56" s="89" t="s">
        <v>209</v>
      </c>
      <c r="E56" s="9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91">
        <v>0</v>
      </c>
      <c r="AB56" s="70">
        <v>0</v>
      </c>
      <c r="AC56" s="474">
        <v>0</v>
      </c>
    </row>
    <row r="57" spans="1:29" s="42" customFormat="1" ht="19.5" customHeight="1" hidden="1">
      <c r="A57" s="695"/>
      <c r="B57" s="67">
        <v>11</v>
      </c>
      <c r="C57" s="88" t="s">
        <v>311</v>
      </c>
      <c r="D57" s="89" t="s">
        <v>170</v>
      </c>
      <c r="E57" s="90">
        <v>0</v>
      </c>
      <c r="F57" s="70">
        <v>0</v>
      </c>
      <c r="G57" s="70">
        <v>0</v>
      </c>
      <c r="H57" s="70">
        <v>0</v>
      </c>
      <c r="I57" s="70">
        <v>0</v>
      </c>
      <c r="J57" s="70">
        <v>0</v>
      </c>
      <c r="K57" s="70">
        <v>0</v>
      </c>
      <c r="L57" s="70">
        <v>0</v>
      </c>
      <c r="M57" s="70">
        <v>0</v>
      </c>
      <c r="N57" s="70">
        <v>0</v>
      </c>
      <c r="O57" s="70">
        <v>0</v>
      </c>
      <c r="P57" s="70">
        <v>0</v>
      </c>
      <c r="Q57" s="70">
        <v>0</v>
      </c>
      <c r="R57" s="70">
        <v>0</v>
      </c>
      <c r="S57" s="70">
        <v>0</v>
      </c>
      <c r="T57" s="70">
        <v>0</v>
      </c>
      <c r="U57" s="70">
        <v>0</v>
      </c>
      <c r="V57" s="70">
        <v>0</v>
      </c>
      <c r="W57" s="70">
        <v>0</v>
      </c>
      <c r="X57" s="70">
        <v>0</v>
      </c>
      <c r="Y57" s="70">
        <v>0</v>
      </c>
      <c r="Z57" s="70">
        <v>0</v>
      </c>
      <c r="AA57" s="91">
        <v>0</v>
      </c>
      <c r="AB57" s="70">
        <v>0</v>
      </c>
      <c r="AC57" s="474">
        <v>0</v>
      </c>
    </row>
    <row r="58" spans="1:29" s="42" customFormat="1" ht="21" customHeight="1" hidden="1">
      <c r="A58" s="695"/>
      <c r="B58" s="67">
        <v>12</v>
      </c>
      <c r="C58" s="88" t="s">
        <v>308</v>
      </c>
      <c r="D58" s="89" t="s">
        <v>169</v>
      </c>
      <c r="E58" s="9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91">
        <v>0</v>
      </c>
      <c r="AB58" s="70">
        <v>0</v>
      </c>
      <c r="AC58" s="474">
        <v>0</v>
      </c>
    </row>
    <row r="59" spans="1:29" s="42" customFormat="1" ht="25.5" customHeight="1" hidden="1" thickBot="1">
      <c r="A59" s="696"/>
      <c r="B59" s="67">
        <v>13</v>
      </c>
      <c r="C59" s="272" t="s">
        <v>309</v>
      </c>
      <c r="D59" s="89" t="s">
        <v>173</v>
      </c>
      <c r="E59" s="274">
        <v>0</v>
      </c>
      <c r="F59" s="276">
        <v>0</v>
      </c>
      <c r="G59" s="276">
        <v>0</v>
      </c>
      <c r="H59" s="276">
        <v>0</v>
      </c>
      <c r="I59" s="276">
        <v>0</v>
      </c>
      <c r="J59" s="276">
        <v>0</v>
      </c>
      <c r="K59" s="276">
        <v>0</v>
      </c>
      <c r="L59" s="276">
        <v>0</v>
      </c>
      <c r="M59" s="276">
        <v>0</v>
      </c>
      <c r="N59" s="276">
        <v>0</v>
      </c>
      <c r="O59" s="276">
        <v>0</v>
      </c>
      <c r="P59" s="276">
        <v>0</v>
      </c>
      <c r="Q59" s="276">
        <v>0</v>
      </c>
      <c r="R59" s="276">
        <v>0</v>
      </c>
      <c r="S59" s="276">
        <v>0</v>
      </c>
      <c r="T59" s="276">
        <v>0</v>
      </c>
      <c r="U59" s="276">
        <v>0</v>
      </c>
      <c r="V59" s="276">
        <v>0</v>
      </c>
      <c r="W59" s="276">
        <v>0</v>
      </c>
      <c r="X59" s="276">
        <v>0</v>
      </c>
      <c r="Y59" s="276">
        <v>0</v>
      </c>
      <c r="Z59" s="276">
        <v>0</v>
      </c>
      <c r="AA59" s="278">
        <v>0</v>
      </c>
      <c r="AB59" s="276">
        <v>0</v>
      </c>
      <c r="AC59" s="479">
        <v>0</v>
      </c>
    </row>
    <row r="60" spans="1:29" s="42" customFormat="1" ht="37.5" thickBot="1" thickTop="1">
      <c r="A60" s="77" t="s">
        <v>282</v>
      </c>
      <c r="B60" s="78" t="s">
        <v>1</v>
      </c>
      <c r="C60" s="79" t="s">
        <v>0</v>
      </c>
      <c r="D60" s="46" t="s">
        <v>5</v>
      </c>
      <c r="E60" s="92" t="s">
        <v>178</v>
      </c>
      <c r="F60" s="93" t="s">
        <v>179</v>
      </c>
      <c r="G60" s="93" t="s">
        <v>180</v>
      </c>
      <c r="H60" s="93" t="s">
        <v>208</v>
      </c>
      <c r="I60" s="93" t="s">
        <v>181</v>
      </c>
      <c r="J60" s="93" t="s">
        <v>182</v>
      </c>
      <c r="K60" s="93" t="s">
        <v>183</v>
      </c>
      <c r="L60" s="93" t="s">
        <v>184</v>
      </c>
      <c r="M60" s="93" t="s">
        <v>185</v>
      </c>
      <c r="N60" s="93" t="s">
        <v>186</v>
      </c>
      <c r="O60" s="93" t="s">
        <v>187</v>
      </c>
      <c r="P60" s="93" t="s">
        <v>188</v>
      </c>
      <c r="Q60" s="93" t="s">
        <v>189</v>
      </c>
      <c r="R60" s="93" t="s">
        <v>190</v>
      </c>
      <c r="S60" s="93" t="s">
        <v>191</v>
      </c>
      <c r="T60" s="93" t="s">
        <v>281</v>
      </c>
      <c r="U60" s="93" t="s">
        <v>193</v>
      </c>
      <c r="V60" s="93" t="s">
        <v>198</v>
      </c>
      <c r="W60" s="93" t="s">
        <v>194</v>
      </c>
      <c r="X60" s="93" t="s">
        <v>195</v>
      </c>
      <c r="Y60" s="93" t="s">
        <v>196</v>
      </c>
      <c r="Z60" s="94" t="s">
        <v>199</v>
      </c>
      <c r="AA60" s="95" t="s">
        <v>207</v>
      </c>
      <c r="AB60" s="96" t="s">
        <v>202</v>
      </c>
      <c r="AC60" s="480" t="s">
        <v>203</v>
      </c>
    </row>
    <row r="61" spans="1:29" s="42" customFormat="1" ht="34.5" customHeight="1" thickTop="1">
      <c r="A61" s="694" t="s">
        <v>304</v>
      </c>
      <c r="B61" s="59">
        <v>1</v>
      </c>
      <c r="C61" s="158" t="s">
        <v>4</v>
      </c>
      <c r="D61" s="159" t="s">
        <v>168</v>
      </c>
      <c r="E61" s="83">
        <v>135</v>
      </c>
      <c r="F61" s="56">
        <v>56</v>
      </c>
      <c r="G61" s="56">
        <v>89</v>
      </c>
      <c r="H61" s="55">
        <v>0.5</v>
      </c>
      <c r="I61" s="56">
        <v>2</v>
      </c>
      <c r="J61" s="56">
        <v>2</v>
      </c>
      <c r="K61" s="56">
        <v>2</v>
      </c>
      <c r="L61" s="539">
        <v>0.04</v>
      </c>
      <c r="M61" s="544">
        <v>0.003</v>
      </c>
      <c r="N61" s="55">
        <v>0.1</v>
      </c>
      <c r="O61" s="539">
        <v>0.05</v>
      </c>
      <c r="P61" s="539">
        <v>0.05</v>
      </c>
      <c r="Q61" s="539">
        <v>0.01</v>
      </c>
      <c r="R61" s="539">
        <v>0.05</v>
      </c>
      <c r="S61" s="98">
        <v>2.91</v>
      </c>
      <c r="T61" s="327"/>
      <c r="U61" s="328">
        <v>0.57</v>
      </c>
      <c r="V61" s="329">
        <v>1.2</v>
      </c>
      <c r="W61" s="330">
        <v>9</v>
      </c>
      <c r="X61" s="329">
        <v>1.7</v>
      </c>
      <c r="Y61" s="55">
        <v>1.8</v>
      </c>
      <c r="Z61" s="99"/>
      <c r="AA61" s="84">
        <v>56100</v>
      </c>
      <c r="AB61" s="57">
        <v>1</v>
      </c>
      <c r="AC61" s="473">
        <v>0.1</v>
      </c>
    </row>
    <row r="62" spans="1:29" s="42" customFormat="1" ht="19.5" customHeight="1" hidden="1">
      <c r="A62" s="695"/>
      <c r="B62" s="67">
        <v>2</v>
      </c>
      <c r="C62" s="289" t="s">
        <v>328</v>
      </c>
      <c r="D62" s="89" t="s">
        <v>175</v>
      </c>
      <c r="E62" s="90">
        <v>0</v>
      </c>
      <c r="F62" s="70">
        <v>0</v>
      </c>
      <c r="G62" s="70">
        <v>0</v>
      </c>
      <c r="H62" s="70">
        <v>0</v>
      </c>
      <c r="I62" s="70">
        <v>0</v>
      </c>
      <c r="J62" s="70">
        <v>0</v>
      </c>
      <c r="K62" s="70">
        <v>0</v>
      </c>
      <c r="L62" s="70">
        <v>0</v>
      </c>
      <c r="M62" s="70">
        <v>0</v>
      </c>
      <c r="N62" s="70">
        <v>0</v>
      </c>
      <c r="O62" s="70">
        <v>0</v>
      </c>
      <c r="P62" s="70">
        <v>0</v>
      </c>
      <c r="Q62" s="70">
        <v>0</v>
      </c>
      <c r="R62" s="70">
        <v>0</v>
      </c>
      <c r="S62" s="70">
        <v>0</v>
      </c>
      <c r="T62" s="331">
        <v>0</v>
      </c>
      <c r="U62" s="331">
        <v>0</v>
      </c>
      <c r="V62" s="331">
        <v>0</v>
      </c>
      <c r="W62" s="331">
        <v>0</v>
      </c>
      <c r="X62" s="331">
        <v>0</v>
      </c>
      <c r="Y62" s="70">
        <v>0</v>
      </c>
      <c r="Z62" s="70">
        <v>0</v>
      </c>
      <c r="AA62" s="91">
        <v>0</v>
      </c>
      <c r="AB62" s="70">
        <v>0</v>
      </c>
      <c r="AC62" s="474">
        <v>0</v>
      </c>
    </row>
    <row r="63" spans="1:29" s="42" customFormat="1" ht="19.5" customHeight="1" hidden="1">
      <c r="A63" s="695"/>
      <c r="B63" s="67">
        <v>3</v>
      </c>
      <c r="C63" s="289" t="s">
        <v>329</v>
      </c>
      <c r="D63" s="89" t="s">
        <v>175</v>
      </c>
      <c r="E63" s="90">
        <v>0</v>
      </c>
      <c r="F63" s="70">
        <v>0</v>
      </c>
      <c r="G63" s="70">
        <v>0</v>
      </c>
      <c r="H63" s="70">
        <v>0</v>
      </c>
      <c r="I63" s="70">
        <v>0</v>
      </c>
      <c r="J63" s="70">
        <v>0</v>
      </c>
      <c r="K63" s="70">
        <v>0</v>
      </c>
      <c r="L63" s="70">
        <v>0</v>
      </c>
      <c r="M63" s="70">
        <v>0</v>
      </c>
      <c r="N63" s="70">
        <v>0</v>
      </c>
      <c r="O63" s="70">
        <v>0</v>
      </c>
      <c r="P63" s="70">
        <v>0</v>
      </c>
      <c r="Q63" s="70">
        <v>0</v>
      </c>
      <c r="R63" s="70">
        <v>0</v>
      </c>
      <c r="S63" s="70">
        <v>0</v>
      </c>
      <c r="T63" s="331">
        <v>0</v>
      </c>
      <c r="U63" s="331">
        <v>0</v>
      </c>
      <c r="V63" s="331">
        <v>0</v>
      </c>
      <c r="W63" s="331">
        <v>0</v>
      </c>
      <c r="X63" s="331">
        <v>0</v>
      </c>
      <c r="Y63" s="70">
        <v>0</v>
      </c>
      <c r="Z63" s="70">
        <v>0</v>
      </c>
      <c r="AA63" s="91">
        <v>0</v>
      </c>
      <c r="AB63" s="70">
        <v>0</v>
      </c>
      <c r="AC63" s="474">
        <v>0</v>
      </c>
    </row>
    <row r="64" spans="1:29" s="42" customFormat="1" ht="19.5" customHeight="1" hidden="1">
      <c r="A64" s="695"/>
      <c r="B64" s="67">
        <v>4</v>
      </c>
      <c r="C64" s="289" t="s">
        <v>325</v>
      </c>
      <c r="D64" s="89" t="s">
        <v>175</v>
      </c>
      <c r="E64" s="90">
        <v>0</v>
      </c>
      <c r="F64" s="70">
        <v>0</v>
      </c>
      <c r="G64" s="70">
        <v>0</v>
      </c>
      <c r="H64" s="70">
        <v>0</v>
      </c>
      <c r="I64" s="70">
        <v>0</v>
      </c>
      <c r="J64" s="70">
        <v>0</v>
      </c>
      <c r="K64" s="70">
        <v>0</v>
      </c>
      <c r="L64" s="70">
        <v>0</v>
      </c>
      <c r="M64" s="70">
        <v>0</v>
      </c>
      <c r="N64" s="70">
        <v>0</v>
      </c>
      <c r="O64" s="70">
        <v>0</v>
      </c>
      <c r="P64" s="70">
        <v>0</v>
      </c>
      <c r="Q64" s="70">
        <v>0</v>
      </c>
      <c r="R64" s="70">
        <v>0</v>
      </c>
      <c r="S64" s="70">
        <v>0</v>
      </c>
      <c r="T64" s="331">
        <v>0</v>
      </c>
      <c r="U64" s="331">
        <v>0</v>
      </c>
      <c r="V64" s="331">
        <v>0</v>
      </c>
      <c r="W64" s="331">
        <v>0</v>
      </c>
      <c r="X64" s="331">
        <v>0</v>
      </c>
      <c r="Y64" s="70">
        <v>0</v>
      </c>
      <c r="Z64" s="70">
        <v>0</v>
      </c>
      <c r="AA64" s="91">
        <v>0</v>
      </c>
      <c r="AB64" s="70">
        <v>0</v>
      </c>
      <c r="AC64" s="474">
        <v>0</v>
      </c>
    </row>
    <row r="65" spans="1:29" s="42" customFormat="1" ht="37.5" customHeight="1" thickBot="1">
      <c r="A65" s="695"/>
      <c r="B65" s="59">
        <v>5</v>
      </c>
      <c r="C65" s="342" t="s">
        <v>211</v>
      </c>
      <c r="D65" s="159" t="s">
        <v>176</v>
      </c>
      <c r="E65" s="85">
        <v>942</v>
      </c>
      <c r="F65" s="62">
        <v>130</v>
      </c>
      <c r="G65" s="61">
        <v>37.1</v>
      </c>
      <c r="H65" s="61">
        <v>46.5</v>
      </c>
      <c r="I65" s="61">
        <v>28.1</v>
      </c>
      <c r="J65" s="61">
        <v>22.4</v>
      </c>
      <c r="K65" s="61">
        <v>21.7</v>
      </c>
      <c r="L65" s="64">
        <v>4.07</v>
      </c>
      <c r="M65" s="64">
        <v>1.36</v>
      </c>
      <c r="N65" s="64">
        <v>1.36</v>
      </c>
      <c r="O65" s="64">
        <v>1.81</v>
      </c>
      <c r="P65" s="64">
        <v>1.36</v>
      </c>
      <c r="Q65" s="64">
        <v>2.72</v>
      </c>
      <c r="R65" s="64">
        <v>1.36</v>
      </c>
      <c r="S65" s="64">
        <v>1.81</v>
      </c>
      <c r="T65" s="332">
        <v>0.13</v>
      </c>
      <c r="U65" s="332">
        <v>0.99</v>
      </c>
      <c r="V65" s="545">
        <f>0.116*1000</f>
        <v>116</v>
      </c>
      <c r="W65" s="545">
        <f>0.502*1000</f>
        <v>502</v>
      </c>
      <c r="X65" s="546">
        <f>0.0987*1000</f>
        <v>98.7</v>
      </c>
      <c r="Y65" s="545">
        <f>0.187*1000</f>
        <v>187</v>
      </c>
      <c r="Z65" s="64">
        <v>0.22</v>
      </c>
      <c r="AA65" s="86">
        <v>74100</v>
      </c>
      <c r="AB65" s="63">
        <v>3</v>
      </c>
      <c r="AC65" s="482">
        <v>0.6</v>
      </c>
    </row>
    <row r="66" spans="1:29" s="42" customFormat="1" ht="19.5" customHeight="1" hidden="1">
      <c r="A66" s="695"/>
      <c r="B66" s="67">
        <v>6</v>
      </c>
      <c r="C66" s="88" t="s">
        <v>213</v>
      </c>
      <c r="D66" s="89" t="s">
        <v>172</v>
      </c>
      <c r="E66" s="9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91">
        <v>0</v>
      </c>
      <c r="AB66" s="70">
        <v>0</v>
      </c>
      <c r="AC66" s="474">
        <v>0</v>
      </c>
    </row>
    <row r="67" spans="1:29" s="42" customFormat="1" ht="19.5" customHeight="1" hidden="1">
      <c r="A67" s="695"/>
      <c r="B67" s="67">
        <v>7</v>
      </c>
      <c r="C67" s="88" t="s">
        <v>212</v>
      </c>
      <c r="D67" s="89" t="s">
        <v>163</v>
      </c>
      <c r="E67" s="9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91">
        <v>0</v>
      </c>
      <c r="AB67" s="70">
        <v>0</v>
      </c>
      <c r="AC67" s="474">
        <v>0</v>
      </c>
    </row>
    <row r="68" spans="1:29" s="42" customFormat="1" ht="19.5" customHeight="1" hidden="1">
      <c r="A68" s="695"/>
      <c r="B68" s="67">
        <v>8</v>
      </c>
      <c r="C68" s="88" t="s">
        <v>197</v>
      </c>
      <c r="D68" s="89" t="s">
        <v>165</v>
      </c>
      <c r="E68" s="90">
        <v>0</v>
      </c>
      <c r="F68" s="70">
        <v>0</v>
      </c>
      <c r="G68" s="70">
        <v>0</v>
      </c>
      <c r="H68" s="70">
        <v>0</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91">
        <v>0</v>
      </c>
      <c r="AB68" s="70">
        <v>0</v>
      </c>
      <c r="AC68" s="474">
        <v>0</v>
      </c>
    </row>
    <row r="69" spans="1:29" s="42" customFormat="1" ht="19.5" customHeight="1" hidden="1">
      <c r="A69" s="695"/>
      <c r="B69" s="67">
        <v>9</v>
      </c>
      <c r="C69" s="88" t="s">
        <v>310</v>
      </c>
      <c r="D69" s="89" t="s">
        <v>164</v>
      </c>
      <c r="E69" s="9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91">
        <v>0</v>
      </c>
      <c r="AB69" s="70">
        <v>0</v>
      </c>
      <c r="AC69" s="474">
        <v>0</v>
      </c>
    </row>
    <row r="70" spans="1:29" s="42" customFormat="1" ht="19.5" customHeight="1" hidden="1">
      <c r="A70" s="695"/>
      <c r="B70" s="67">
        <v>10</v>
      </c>
      <c r="C70" s="88" t="s">
        <v>210</v>
      </c>
      <c r="D70" s="89" t="s">
        <v>209</v>
      </c>
      <c r="E70" s="9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91">
        <v>0</v>
      </c>
      <c r="AB70" s="70">
        <v>0</v>
      </c>
      <c r="AC70" s="474">
        <v>0</v>
      </c>
    </row>
    <row r="71" spans="1:29" s="42" customFormat="1" ht="19.5" customHeight="1" hidden="1">
      <c r="A71" s="695"/>
      <c r="B71" s="67">
        <v>11</v>
      </c>
      <c r="C71" s="88" t="s">
        <v>311</v>
      </c>
      <c r="D71" s="89" t="s">
        <v>170</v>
      </c>
      <c r="E71" s="9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91">
        <v>0</v>
      </c>
      <c r="AB71" s="70">
        <v>0</v>
      </c>
      <c r="AC71" s="474">
        <v>0</v>
      </c>
    </row>
    <row r="72" spans="1:29" s="42" customFormat="1" ht="19.5" customHeight="1" hidden="1">
      <c r="A72" s="695"/>
      <c r="B72" s="67">
        <v>12</v>
      </c>
      <c r="C72" s="88" t="s">
        <v>308</v>
      </c>
      <c r="D72" s="89" t="s">
        <v>169</v>
      </c>
      <c r="E72" s="9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91">
        <v>0</v>
      </c>
      <c r="AB72" s="70">
        <v>0</v>
      </c>
      <c r="AC72" s="474">
        <v>0</v>
      </c>
    </row>
    <row r="73" spans="1:29" s="42" customFormat="1" ht="30" customHeight="1" hidden="1" thickBot="1">
      <c r="A73" s="696"/>
      <c r="B73" s="282">
        <v>13</v>
      </c>
      <c r="C73" s="272" t="s">
        <v>309</v>
      </c>
      <c r="D73" s="283" t="s">
        <v>173</v>
      </c>
      <c r="E73" s="284">
        <v>0</v>
      </c>
      <c r="F73" s="285">
        <v>0</v>
      </c>
      <c r="G73" s="285">
        <v>0</v>
      </c>
      <c r="H73" s="285">
        <v>0</v>
      </c>
      <c r="I73" s="285">
        <v>0</v>
      </c>
      <c r="J73" s="285">
        <v>0</v>
      </c>
      <c r="K73" s="285">
        <v>0</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6">
        <v>0</v>
      </c>
      <c r="AB73" s="285">
        <v>0</v>
      </c>
      <c r="AC73" s="483">
        <v>0</v>
      </c>
    </row>
    <row r="74" spans="1:29" ht="37.5" thickBot="1" thickTop="1">
      <c r="A74" s="43" t="s">
        <v>282</v>
      </c>
      <c r="B74" s="44" t="s">
        <v>1</v>
      </c>
      <c r="C74" s="45" t="s">
        <v>0</v>
      </c>
      <c r="D74" s="46" t="s">
        <v>5</v>
      </c>
      <c r="E74" s="47" t="s">
        <v>178</v>
      </c>
      <c r="F74" s="48" t="s">
        <v>179</v>
      </c>
      <c r="G74" s="48" t="s">
        <v>180</v>
      </c>
      <c r="H74" s="48" t="s">
        <v>208</v>
      </c>
      <c r="I74" s="48" t="s">
        <v>181</v>
      </c>
      <c r="J74" s="48" t="s">
        <v>182</v>
      </c>
      <c r="K74" s="48" t="s">
        <v>183</v>
      </c>
      <c r="L74" s="48" t="s">
        <v>184</v>
      </c>
      <c r="M74" s="48" t="s">
        <v>185</v>
      </c>
      <c r="N74" s="48" t="s">
        <v>186</v>
      </c>
      <c r="O74" s="48" t="s">
        <v>187</v>
      </c>
      <c r="P74" s="48" t="s">
        <v>188</v>
      </c>
      <c r="Q74" s="48" t="s">
        <v>189</v>
      </c>
      <c r="R74" s="48" t="s">
        <v>190</v>
      </c>
      <c r="S74" s="48" t="s">
        <v>191</v>
      </c>
      <c r="T74" s="48" t="s">
        <v>192</v>
      </c>
      <c r="U74" s="48" t="s">
        <v>193</v>
      </c>
      <c r="V74" s="48" t="s">
        <v>198</v>
      </c>
      <c r="W74" s="48" t="s">
        <v>194</v>
      </c>
      <c r="X74" s="48" t="s">
        <v>195</v>
      </c>
      <c r="Y74" s="48" t="s">
        <v>196</v>
      </c>
      <c r="Z74" s="49" t="s">
        <v>199</v>
      </c>
      <c r="AA74" s="50" t="s">
        <v>207</v>
      </c>
      <c r="AB74" s="51" t="s">
        <v>202</v>
      </c>
      <c r="AC74" s="52" t="s">
        <v>203</v>
      </c>
    </row>
    <row r="75" spans="1:29" ht="13.5" thickTop="1">
      <c r="A75" s="697" t="s">
        <v>388</v>
      </c>
      <c r="B75" s="53">
        <v>1</v>
      </c>
      <c r="C75" s="338" t="s">
        <v>4</v>
      </c>
      <c r="D75" s="338" t="s">
        <v>168</v>
      </c>
      <c r="E75" s="54">
        <v>89</v>
      </c>
      <c r="F75" s="56">
        <v>39</v>
      </c>
      <c r="G75" s="55">
        <v>2.6</v>
      </c>
      <c r="H75" s="97">
        <v>0.244</v>
      </c>
      <c r="I75" s="539">
        <v>0.14</v>
      </c>
      <c r="J75" s="539">
        <v>0.14</v>
      </c>
      <c r="K75" s="539">
        <v>0.14</v>
      </c>
      <c r="L75" s="540">
        <v>0.0015</v>
      </c>
      <c r="M75" s="541">
        <v>0.00025</v>
      </c>
      <c r="N75" s="98">
        <v>0.05</v>
      </c>
      <c r="O75" s="98">
        <v>0.12</v>
      </c>
      <c r="P75" s="541">
        <v>0.00076</v>
      </c>
      <c r="Q75" s="542">
        <v>7.6E-05</v>
      </c>
      <c r="R75" s="541">
        <v>0.00051</v>
      </c>
      <c r="S75" s="540">
        <v>0.0015</v>
      </c>
      <c r="T75" s="99"/>
      <c r="U75" s="99"/>
      <c r="V75" s="99"/>
      <c r="W75" s="99"/>
      <c r="X75" s="99"/>
      <c r="Y75" s="99"/>
      <c r="Z75" s="491"/>
      <c r="AA75" s="492">
        <v>56100</v>
      </c>
      <c r="AB75" s="57">
        <v>1</v>
      </c>
      <c r="AC75" s="473">
        <v>0.1</v>
      </c>
    </row>
    <row r="76" spans="1:29" ht="18" customHeight="1">
      <c r="A76" s="697"/>
      <c r="B76" s="59">
        <v>2</v>
      </c>
      <c r="C76" s="294" t="s">
        <v>328</v>
      </c>
      <c r="D76" s="294" t="s">
        <v>423</v>
      </c>
      <c r="E76" s="54">
        <v>89</v>
      </c>
      <c r="F76" s="56">
        <v>39</v>
      </c>
      <c r="G76" s="55">
        <v>2.6</v>
      </c>
      <c r="H76" s="97">
        <v>0.244</v>
      </c>
      <c r="I76" s="539">
        <v>0.14</v>
      </c>
      <c r="J76" s="539">
        <v>0.14</v>
      </c>
      <c r="K76" s="539">
        <v>0.14</v>
      </c>
      <c r="L76" s="540">
        <v>0.0015</v>
      </c>
      <c r="M76" s="541">
        <v>0.00025</v>
      </c>
      <c r="N76" s="98">
        <v>0.1</v>
      </c>
      <c r="O76" s="98">
        <v>0.12</v>
      </c>
      <c r="P76" s="541">
        <v>0.00076</v>
      </c>
      <c r="Q76" s="542">
        <v>7.6E-05</v>
      </c>
      <c r="R76" s="541">
        <v>0.00051</v>
      </c>
      <c r="S76" s="540">
        <v>0.0015</v>
      </c>
      <c r="T76" s="99"/>
      <c r="U76" s="99"/>
      <c r="V76" s="99"/>
      <c r="W76" s="99"/>
      <c r="X76" s="99"/>
      <c r="Y76" s="99"/>
      <c r="Z76" s="501"/>
      <c r="AA76" s="502">
        <v>64200</v>
      </c>
      <c r="AB76" s="296">
        <v>3</v>
      </c>
      <c r="AC76" s="481">
        <v>0.6</v>
      </c>
    </row>
    <row r="77" spans="1:29" ht="21" customHeight="1">
      <c r="A77" s="697"/>
      <c r="B77" s="59">
        <v>3</v>
      </c>
      <c r="C77" s="294" t="s">
        <v>329</v>
      </c>
      <c r="D77" s="294"/>
      <c r="E77" s="99"/>
      <c r="F77" s="99"/>
      <c r="G77" s="99"/>
      <c r="H77" s="99"/>
      <c r="I77" s="99"/>
      <c r="J77" s="99"/>
      <c r="K77" s="99"/>
      <c r="L77" s="99"/>
      <c r="M77" s="99"/>
      <c r="N77" s="99"/>
      <c r="O77" s="99"/>
      <c r="P77" s="99"/>
      <c r="Q77" s="99"/>
      <c r="R77" s="99"/>
      <c r="S77" s="99"/>
      <c r="T77" s="99"/>
      <c r="U77" s="99"/>
      <c r="V77" s="99"/>
      <c r="W77" s="99"/>
      <c r="X77" s="99"/>
      <c r="Y77" s="99"/>
      <c r="Z77" s="501"/>
      <c r="AA77" s="502">
        <v>63100</v>
      </c>
      <c r="AB77" s="296">
        <v>1</v>
      </c>
      <c r="AC77" s="481">
        <v>0.1</v>
      </c>
    </row>
    <row r="78" spans="1:29" ht="19.5" customHeight="1">
      <c r="A78" s="697"/>
      <c r="B78" s="59">
        <v>4</v>
      </c>
      <c r="C78" s="294" t="s">
        <v>325</v>
      </c>
      <c r="D78" s="294" t="s">
        <v>325</v>
      </c>
      <c r="E78" s="54">
        <v>198</v>
      </c>
      <c r="F78" s="56">
        <v>156</v>
      </c>
      <c r="G78" s="55">
        <v>10</v>
      </c>
      <c r="H78" s="97">
        <v>10.8</v>
      </c>
      <c r="I78" s="99"/>
      <c r="J78" s="99"/>
      <c r="K78" s="99"/>
      <c r="L78" s="544">
        <v>0.005</v>
      </c>
      <c r="M78" s="544">
        <v>0.002</v>
      </c>
      <c r="N78" s="539">
        <v>0.12</v>
      </c>
      <c r="O78" s="544">
        <v>0.042</v>
      </c>
      <c r="P78" s="98">
        <v>0.18</v>
      </c>
      <c r="Q78" s="98">
        <v>0.31</v>
      </c>
      <c r="R78" s="98">
        <v>0.23</v>
      </c>
      <c r="S78" s="98">
        <v>4</v>
      </c>
      <c r="T78" s="99"/>
      <c r="U78" s="539">
        <v>0.96</v>
      </c>
      <c r="V78" s="99"/>
      <c r="W78" s="99"/>
      <c r="X78" s="99"/>
      <c r="Y78" s="99"/>
      <c r="Z78" s="501"/>
      <c r="AA78" s="502">
        <v>54600</v>
      </c>
      <c r="AB78" s="296">
        <v>1</v>
      </c>
      <c r="AC78" s="481">
        <v>0.1</v>
      </c>
    </row>
    <row r="79" spans="1:29" ht="12.75">
      <c r="A79" s="698"/>
      <c r="B79" s="59">
        <v>5</v>
      </c>
      <c r="C79" s="342" t="s">
        <v>211</v>
      </c>
      <c r="D79" s="342" t="s">
        <v>176</v>
      </c>
      <c r="E79" s="334">
        <v>65</v>
      </c>
      <c r="F79" s="63">
        <v>16.2</v>
      </c>
      <c r="G79" s="87">
        <v>0.8</v>
      </c>
      <c r="H79" s="281">
        <v>46.5</v>
      </c>
      <c r="I79" s="281">
        <v>6.5</v>
      </c>
      <c r="J79" s="281">
        <v>3.2</v>
      </c>
      <c r="K79" s="281">
        <v>0.8</v>
      </c>
      <c r="L79" s="281">
        <v>4.07</v>
      </c>
      <c r="M79" s="281">
        <v>1.36</v>
      </c>
      <c r="N79" s="281">
        <v>1.36</v>
      </c>
      <c r="O79" s="281">
        <v>1.81</v>
      </c>
      <c r="P79" s="281">
        <v>1.36</v>
      </c>
      <c r="Q79" s="281">
        <v>2.72</v>
      </c>
      <c r="R79" s="281">
        <v>1.36</v>
      </c>
      <c r="S79" s="281">
        <v>1.81</v>
      </c>
      <c r="T79" s="99"/>
      <c r="U79" s="55">
        <v>0.5</v>
      </c>
      <c r="V79" s="99"/>
      <c r="W79" s="99"/>
      <c r="X79" s="99"/>
      <c r="Y79" s="98">
        <v>6.92</v>
      </c>
      <c r="Z79" s="501"/>
      <c r="AA79" s="490">
        <v>74100</v>
      </c>
      <c r="AB79" s="63">
        <v>3</v>
      </c>
      <c r="AC79" s="475">
        <v>0.6</v>
      </c>
    </row>
    <row r="80" spans="1:29" ht="12.75">
      <c r="A80" s="698"/>
      <c r="B80" s="59">
        <v>6</v>
      </c>
      <c r="C80" s="287" t="s">
        <v>213</v>
      </c>
      <c r="D80" s="157" t="s">
        <v>424</v>
      </c>
      <c r="E80" s="60">
        <v>142</v>
      </c>
      <c r="F80" s="61">
        <v>15.1</v>
      </c>
      <c r="G80" s="61">
        <v>2.3</v>
      </c>
      <c r="H80" s="62">
        <v>495</v>
      </c>
      <c r="I80" s="61">
        <v>35.4</v>
      </c>
      <c r="J80" s="61">
        <v>25.2</v>
      </c>
      <c r="K80" s="61">
        <v>19.3</v>
      </c>
      <c r="L80" s="64">
        <v>4.56</v>
      </c>
      <c r="M80" s="61">
        <v>1.2</v>
      </c>
      <c r="N80" s="65">
        <v>0.341</v>
      </c>
      <c r="O80" s="64">
        <v>3.98</v>
      </c>
      <c r="P80" s="64">
        <v>2.55</v>
      </c>
      <c r="Q80" s="64">
        <v>5.31</v>
      </c>
      <c r="R80" s="62">
        <v>255</v>
      </c>
      <c r="S80" s="61">
        <v>87.8</v>
      </c>
      <c r="T80" s="66"/>
      <c r="U80" s="61">
        <v>2.5</v>
      </c>
      <c r="V80" s="66"/>
      <c r="W80" s="61">
        <v>4.5</v>
      </c>
      <c r="X80" s="61">
        <v>4.5</v>
      </c>
      <c r="Y80" s="64">
        <v>6.92</v>
      </c>
      <c r="Z80" s="495"/>
      <c r="AA80" s="496">
        <v>77400</v>
      </c>
      <c r="AB80" s="63">
        <v>3</v>
      </c>
      <c r="AC80" s="475">
        <v>0.6</v>
      </c>
    </row>
    <row r="81" spans="1:29" ht="12.75">
      <c r="A81" s="698"/>
      <c r="B81" s="59">
        <v>7</v>
      </c>
      <c r="C81" s="287" t="s">
        <v>212</v>
      </c>
      <c r="D81" s="157" t="s">
        <v>170</v>
      </c>
      <c r="E81" s="334">
        <v>209</v>
      </c>
      <c r="F81" s="87">
        <v>8.7</v>
      </c>
      <c r="G81" s="63">
        <v>1</v>
      </c>
      <c r="H81" s="63">
        <v>820</v>
      </c>
      <c r="I81" s="87">
        <v>11.4</v>
      </c>
      <c r="J81" s="87">
        <v>7.7</v>
      </c>
      <c r="K81" s="87">
        <v>3.4</v>
      </c>
      <c r="L81" s="87">
        <v>7.3</v>
      </c>
      <c r="M81" s="87">
        <v>0.9</v>
      </c>
      <c r="N81" s="87">
        <v>1.4</v>
      </c>
      <c r="O81" s="87">
        <v>7.1</v>
      </c>
      <c r="P81" s="87">
        <v>4.5</v>
      </c>
      <c r="Q81" s="87">
        <v>7.8</v>
      </c>
      <c r="R81" s="87">
        <v>4.9</v>
      </c>
      <c r="S81" s="63">
        <v>19</v>
      </c>
      <c r="T81" s="87">
        <v>3.3</v>
      </c>
      <c r="U81" s="63">
        <v>10</v>
      </c>
      <c r="V81" s="87">
        <v>0.7</v>
      </c>
      <c r="W81" s="63">
        <v>37</v>
      </c>
      <c r="X81" s="63">
        <v>29</v>
      </c>
      <c r="Y81" s="87">
        <v>1.1</v>
      </c>
      <c r="Z81" s="497">
        <v>6.7</v>
      </c>
      <c r="AA81" s="496">
        <v>94600</v>
      </c>
      <c r="AB81" s="63">
        <v>1</v>
      </c>
      <c r="AC81" s="475">
        <v>1.5</v>
      </c>
    </row>
    <row r="82" spans="1:29" ht="14.25" customHeight="1">
      <c r="A82" s="698"/>
      <c r="B82" s="59">
        <v>8</v>
      </c>
      <c r="C82" s="287" t="s">
        <v>197</v>
      </c>
      <c r="D82" s="157" t="s">
        <v>170</v>
      </c>
      <c r="E82" s="334">
        <v>209</v>
      </c>
      <c r="F82" s="87">
        <v>8.7</v>
      </c>
      <c r="G82" s="63">
        <v>1</v>
      </c>
      <c r="H82" s="63">
        <v>820</v>
      </c>
      <c r="I82" s="87">
        <v>11.4</v>
      </c>
      <c r="J82" s="87">
        <v>7.7</v>
      </c>
      <c r="K82" s="87">
        <v>3.4</v>
      </c>
      <c r="L82" s="87">
        <v>7.3</v>
      </c>
      <c r="M82" s="87">
        <v>0.9</v>
      </c>
      <c r="N82" s="87">
        <v>1.4</v>
      </c>
      <c r="O82" s="87">
        <v>7.1</v>
      </c>
      <c r="P82" s="87">
        <v>4.5</v>
      </c>
      <c r="Q82" s="87">
        <v>7.8</v>
      </c>
      <c r="R82" s="87">
        <v>4.9</v>
      </c>
      <c r="S82" s="63">
        <v>19</v>
      </c>
      <c r="T82" s="87">
        <v>3.3</v>
      </c>
      <c r="U82" s="63">
        <v>10</v>
      </c>
      <c r="V82" s="87">
        <v>0.7</v>
      </c>
      <c r="W82" s="63">
        <v>37</v>
      </c>
      <c r="X82" s="63">
        <v>29</v>
      </c>
      <c r="Y82" s="87">
        <v>1.1</v>
      </c>
      <c r="Z82" s="497">
        <v>6.7</v>
      </c>
      <c r="AA82" s="496">
        <v>96100</v>
      </c>
      <c r="AB82" s="63">
        <v>1</v>
      </c>
      <c r="AC82" s="475">
        <v>1.5</v>
      </c>
    </row>
    <row r="83" spans="1:29" ht="12.75">
      <c r="A83" s="698"/>
      <c r="B83" s="59">
        <v>9</v>
      </c>
      <c r="C83" s="287" t="s">
        <v>310</v>
      </c>
      <c r="D83" s="157" t="s">
        <v>170</v>
      </c>
      <c r="E83" s="334">
        <v>209</v>
      </c>
      <c r="F83" s="87">
        <v>8.7</v>
      </c>
      <c r="G83" s="63">
        <v>1</v>
      </c>
      <c r="H83" s="63">
        <v>820</v>
      </c>
      <c r="I83" s="87">
        <v>11.4</v>
      </c>
      <c r="J83" s="87">
        <v>7.7</v>
      </c>
      <c r="K83" s="87">
        <v>3.4</v>
      </c>
      <c r="L83" s="87">
        <v>7.3</v>
      </c>
      <c r="M83" s="87">
        <v>0.9</v>
      </c>
      <c r="N83" s="87">
        <v>1.4</v>
      </c>
      <c r="O83" s="87">
        <v>7.1</v>
      </c>
      <c r="P83" s="87">
        <v>4.5</v>
      </c>
      <c r="Q83" s="87">
        <v>7.8</v>
      </c>
      <c r="R83" s="87">
        <v>4.9</v>
      </c>
      <c r="S83" s="63">
        <v>19</v>
      </c>
      <c r="T83" s="87">
        <v>3.3</v>
      </c>
      <c r="U83" s="63">
        <v>10</v>
      </c>
      <c r="V83" s="87">
        <v>0.7</v>
      </c>
      <c r="W83" s="63">
        <v>37</v>
      </c>
      <c r="X83" s="63">
        <v>29</v>
      </c>
      <c r="Y83" s="87">
        <v>1.1</v>
      </c>
      <c r="Z83" s="497">
        <v>6.7</v>
      </c>
      <c r="AA83" s="496">
        <v>94600</v>
      </c>
      <c r="AB83" s="63">
        <v>1</v>
      </c>
      <c r="AC83" s="475">
        <v>1.5</v>
      </c>
    </row>
    <row r="84" spans="1:29" ht="13.5" customHeight="1">
      <c r="A84" s="698"/>
      <c r="B84" s="59">
        <v>10</v>
      </c>
      <c r="C84" s="287" t="s">
        <v>210</v>
      </c>
      <c r="D84" s="157" t="s">
        <v>422</v>
      </c>
      <c r="E84" s="334">
        <v>247</v>
      </c>
      <c r="F84" s="87">
        <v>8.7</v>
      </c>
      <c r="G84" s="87">
        <v>1.4</v>
      </c>
      <c r="H84" s="336">
        <v>1680</v>
      </c>
      <c r="I84" s="87">
        <v>11.7</v>
      </c>
      <c r="J84" s="87">
        <v>7.9</v>
      </c>
      <c r="K84" s="87">
        <v>3.2</v>
      </c>
      <c r="L84" s="63">
        <v>15</v>
      </c>
      <c r="M84" s="87">
        <v>1.8</v>
      </c>
      <c r="N84" s="87">
        <v>2.9</v>
      </c>
      <c r="O84" s="87">
        <v>14.3</v>
      </c>
      <c r="P84" s="87">
        <v>9.1</v>
      </c>
      <c r="Q84" s="87">
        <v>1</v>
      </c>
      <c r="R84" s="87">
        <v>9.7</v>
      </c>
      <c r="S84" s="87">
        <v>8.8</v>
      </c>
      <c r="T84" s="87">
        <v>3.3</v>
      </c>
      <c r="U84" s="63">
        <v>10</v>
      </c>
      <c r="V84" s="87">
        <v>1.3</v>
      </c>
      <c r="W84" s="63">
        <v>37</v>
      </c>
      <c r="X84" s="63">
        <v>29</v>
      </c>
      <c r="Y84" s="87">
        <v>2.1</v>
      </c>
      <c r="Z84" s="497">
        <v>6.7</v>
      </c>
      <c r="AA84" s="496">
        <v>101000</v>
      </c>
      <c r="AB84" s="63">
        <v>1</v>
      </c>
      <c r="AC84" s="475">
        <v>1.5</v>
      </c>
    </row>
    <row r="85" spans="1:29" ht="12.75">
      <c r="A85" s="698"/>
      <c r="B85" s="59">
        <v>11</v>
      </c>
      <c r="C85" s="287" t="s">
        <v>311</v>
      </c>
      <c r="D85" s="157" t="s">
        <v>170</v>
      </c>
      <c r="E85" s="334">
        <v>209</v>
      </c>
      <c r="F85" s="87">
        <v>8.7</v>
      </c>
      <c r="G85" s="63">
        <v>1</v>
      </c>
      <c r="H85" s="63">
        <v>820</v>
      </c>
      <c r="I85" s="87">
        <v>11.4</v>
      </c>
      <c r="J85" s="87">
        <v>7.7</v>
      </c>
      <c r="K85" s="87">
        <v>3.4</v>
      </c>
      <c r="L85" s="87">
        <v>7.3</v>
      </c>
      <c r="M85" s="87">
        <v>0.9</v>
      </c>
      <c r="N85" s="87">
        <v>1.4</v>
      </c>
      <c r="O85" s="87">
        <v>7.1</v>
      </c>
      <c r="P85" s="87">
        <v>4.5</v>
      </c>
      <c r="Q85" s="87">
        <v>7.8</v>
      </c>
      <c r="R85" s="87">
        <v>4.9</v>
      </c>
      <c r="S85" s="63">
        <v>19</v>
      </c>
      <c r="T85" s="87">
        <v>3.3</v>
      </c>
      <c r="U85" s="63">
        <v>10</v>
      </c>
      <c r="V85" s="87">
        <v>0.7</v>
      </c>
      <c r="W85" s="63">
        <v>37</v>
      </c>
      <c r="X85" s="63">
        <v>29</v>
      </c>
      <c r="Y85" s="87">
        <v>1.1</v>
      </c>
      <c r="Z85" s="497">
        <v>6.7</v>
      </c>
      <c r="AA85" s="496">
        <v>98300</v>
      </c>
      <c r="AB85" s="63">
        <v>1</v>
      </c>
      <c r="AC85" s="475">
        <v>1.5</v>
      </c>
    </row>
    <row r="86" spans="1:29" ht="12.75">
      <c r="A86" s="698"/>
      <c r="B86" s="59">
        <v>12</v>
      </c>
      <c r="C86" s="287" t="s">
        <v>308</v>
      </c>
      <c r="D86" s="157" t="s">
        <v>425</v>
      </c>
      <c r="E86" s="60">
        <v>81</v>
      </c>
      <c r="F86" s="62">
        <v>90</v>
      </c>
      <c r="G86" s="64">
        <v>7.31</v>
      </c>
      <c r="H86" s="61">
        <v>10.8</v>
      </c>
      <c r="I86" s="62">
        <v>172</v>
      </c>
      <c r="J86" s="62">
        <v>155</v>
      </c>
      <c r="K86" s="62">
        <v>133</v>
      </c>
      <c r="L86" s="61">
        <v>20.6</v>
      </c>
      <c r="M86" s="64">
        <v>1.76</v>
      </c>
      <c r="N86" s="64">
        <v>1.51</v>
      </c>
      <c r="O86" s="64">
        <v>9.46</v>
      </c>
      <c r="P86" s="64">
        <v>9.03</v>
      </c>
      <c r="Q86" s="61">
        <v>21.1</v>
      </c>
      <c r="R86" s="61">
        <v>14.2</v>
      </c>
      <c r="S86" s="62">
        <v>181</v>
      </c>
      <c r="T86" s="324">
        <f>3.5*1000</f>
        <v>3500</v>
      </c>
      <c r="U86" s="323">
        <v>50</v>
      </c>
      <c r="V86" s="324">
        <f>1.12*1000</f>
        <v>1120</v>
      </c>
      <c r="W86" s="324">
        <f>0.043*1000</f>
        <v>43</v>
      </c>
      <c r="X86" s="333">
        <f>0.0155*1000</f>
        <v>15.5</v>
      </c>
      <c r="Y86" s="333">
        <f>0.0374*1000</f>
        <v>37.400000000000006</v>
      </c>
      <c r="Z86" s="498">
        <v>5</v>
      </c>
      <c r="AA86" s="496">
        <v>112000</v>
      </c>
      <c r="AB86" s="63">
        <v>30</v>
      </c>
      <c r="AC86" s="476">
        <v>4</v>
      </c>
    </row>
    <row r="87" spans="1:29" ht="13.5" thickBot="1">
      <c r="A87" s="703"/>
      <c r="B87" s="461">
        <v>13</v>
      </c>
      <c r="C87" s="462" t="s">
        <v>309</v>
      </c>
      <c r="D87" s="463" t="s">
        <v>425</v>
      </c>
      <c r="E87" s="464">
        <v>81</v>
      </c>
      <c r="F87" s="465">
        <v>90</v>
      </c>
      <c r="G87" s="466">
        <v>7.31</v>
      </c>
      <c r="H87" s="467">
        <v>10.8</v>
      </c>
      <c r="I87" s="465">
        <v>172</v>
      </c>
      <c r="J87" s="465">
        <v>155</v>
      </c>
      <c r="K87" s="465">
        <v>133</v>
      </c>
      <c r="L87" s="467">
        <v>20.6</v>
      </c>
      <c r="M87" s="466">
        <v>1.76</v>
      </c>
      <c r="N87" s="466">
        <v>1.51</v>
      </c>
      <c r="O87" s="466">
        <v>9.46</v>
      </c>
      <c r="P87" s="466">
        <v>9.03</v>
      </c>
      <c r="Q87" s="467">
        <v>21.1</v>
      </c>
      <c r="R87" s="467">
        <v>14.2</v>
      </c>
      <c r="S87" s="465">
        <v>181</v>
      </c>
      <c r="T87" s="468">
        <f>3.5*1000</f>
        <v>3500</v>
      </c>
      <c r="U87" s="469">
        <v>50</v>
      </c>
      <c r="V87" s="468">
        <f>1.12*1000</f>
        <v>1120</v>
      </c>
      <c r="W87" s="468">
        <f>0.043*1000</f>
        <v>43</v>
      </c>
      <c r="X87" s="470">
        <f>0.0155*1000</f>
        <v>15.5</v>
      </c>
      <c r="Y87" s="470">
        <f>0.0374*1000</f>
        <v>37.400000000000006</v>
      </c>
      <c r="Z87" s="499">
        <v>5</v>
      </c>
      <c r="AA87" s="500">
        <v>112000</v>
      </c>
      <c r="AB87" s="471">
        <v>30</v>
      </c>
      <c r="AC87" s="484">
        <v>4</v>
      </c>
    </row>
    <row r="88" ht="14.25" thickBot="1" thickTop="1"/>
    <row r="89" spans="1:8" ht="12.75" customHeight="1" thickTop="1">
      <c r="A89" s="609" t="s">
        <v>201</v>
      </c>
      <c r="B89" s="610"/>
      <c r="C89" s="610"/>
      <c r="D89" s="610"/>
      <c r="E89" s="610"/>
      <c r="F89" s="610"/>
      <c r="G89" s="610"/>
      <c r="H89" s="704"/>
    </row>
    <row r="90" spans="1:8" ht="16.5" customHeight="1">
      <c r="A90" s="682" t="s">
        <v>389</v>
      </c>
      <c r="B90" s="683"/>
      <c r="C90" s="683"/>
      <c r="D90" s="683"/>
      <c r="E90" s="683"/>
      <c r="F90" s="683"/>
      <c r="G90" s="683"/>
      <c r="H90" s="684"/>
    </row>
    <row r="91" spans="1:8" ht="15" customHeight="1">
      <c r="A91" s="688" t="s">
        <v>390</v>
      </c>
      <c r="B91" s="689"/>
      <c r="C91" s="689"/>
      <c r="D91" s="689"/>
      <c r="E91" s="689"/>
      <c r="F91" s="689"/>
      <c r="G91" s="689"/>
      <c r="H91" s="690"/>
    </row>
    <row r="92" spans="1:8" ht="13.5" thickBot="1">
      <c r="A92" s="691"/>
      <c r="B92" s="692"/>
      <c r="C92" s="692"/>
      <c r="D92" s="692"/>
      <c r="E92" s="692"/>
      <c r="F92" s="692"/>
      <c r="G92" s="692"/>
      <c r="H92" s="693"/>
    </row>
    <row r="93" spans="3:4" ht="14.25" thickBot="1" thickTop="1">
      <c r="C93" s="100"/>
      <c r="D93" s="100"/>
    </row>
    <row r="94" spans="1:8" ht="12.75" customHeight="1" thickBot="1" thickTop="1">
      <c r="A94" s="685" t="s">
        <v>421</v>
      </c>
      <c r="B94" s="686"/>
      <c r="C94" s="686"/>
      <c r="D94" s="686"/>
      <c r="E94" s="686"/>
      <c r="F94" s="686"/>
      <c r="G94" s="686"/>
      <c r="H94" s="687"/>
    </row>
    <row r="95" spans="3:4" ht="13.5" thickTop="1">
      <c r="C95" s="100"/>
      <c r="D95" s="100"/>
    </row>
    <row r="96" spans="3:4" ht="12.75">
      <c r="C96" s="100"/>
      <c r="D96" s="100"/>
    </row>
    <row r="97" spans="3:4" ht="12.75">
      <c r="C97" s="100"/>
      <c r="D97" s="100"/>
    </row>
    <row r="98" spans="3:4" ht="12.75">
      <c r="C98" s="100"/>
      <c r="D98" s="100"/>
    </row>
    <row r="99" spans="3:4" ht="12.75">
      <c r="C99" s="100"/>
      <c r="D99" s="100"/>
    </row>
    <row r="100" spans="2:4" ht="12.75">
      <c r="B100" s="101"/>
      <c r="C100" s="100"/>
      <c r="D100" s="100"/>
    </row>
    <row r="101" spans="3:4" ht="12.75">
      <c r="C101" s="100"/>
      <c r="D101" s="100"/>
    </row>
  </sheetData>
  <sheetProtection password="F746" sheet="1"/>
  <mergeCells count="11">
    <mergeCell ref="A5:A17"/>
    <mergeCell ref="A19:A31"/>
    <mergeCell ref="A33:A45"/>
    <mergeCell ref="A75:A87"/>
    <mergeCell ref="A89:H89"/>
    <mergeCell ref="A90:H90"/>
    <mergeCell ref="A94:H94"/>
    <mergeCell ref="A91:H91"/>
    <mergeCell ref="A92:H92"/>
    <mergeCell ref="A47:A59"/>
    <mergeCell ref="A61:A73"/>
  </mergeCells>
  <printOptions/>
  <pageMargins left="0.25" right="0.25" top="0.75" bottom="0.75" header="0.3" footer="0.3"/>
  <pageSetup fitToHeight="1" fitToWidth="1" horizontalDpi="600" verticalDpi="600" orientation="landscape" paperSize="8" scale="66" r:id="rId1"/>
</worksheet>
</file>

<file path=xl/worksheets/sheet6.xml><?xml version="1.0" encoding="utf-8"?>
<worksheet xmlns="http://schemas.openxmlformats.org/spreadsheetml/2006/main" xmlns:r="http://schemas.openxmlformats.org/officeDocument/2006/relationships">
  <sheetPr codeName="Hoja8">
    <tabColor rgb="FF000080"/>
    <pageSetUpPr fitToPage="1"/>
  </sheetPr>
  <dimension ref="A1:AW473"/>
  <sheetViews>
    <sheetView showGridLines="0" zoomScale="85" zoomScaleNormal="85" zoomScalePageLayoutView="0" workbookViewId="0" topLeftCell="A1">
      <selection activeCell="I1" sqref="I1:AO16384"/>
    </sheetView>
  </sheetViews>
  <sheetFormatPr defaultColWidth="11.57421875" defaultRowHeight="12.75"/>
  <cols>
    <col min="1" max="1" width="46.7109375" style="170" customWidth="1"/>
    <col min="2" max="2" width="34.28125" style="170" customWidth="1"/>
    <col min="3" max="5" width="23.7109375" style="456" customWidth="1"/>
    <col min="6" max="6" width="30.8515625" style="456" customWidth="1"/>
    <col min="7" max="7" width="29.57421875" style="456" customWidth="1"/>
    <col min="8" max="8" width="6.00390625" style="170" customWidth="1"/>
    <col min="9" max="9" width="5.421875" style="170" hidden="1" customWidth="1"/>
    <col min="10" max="10" width="4.421875" style="170" hidden="1" customWidth="1"/>
    <col min="11" max="11" width="18.7109375" style="171" hidden="1" customWidth="1"/>
    <col min="12" max="12" width="21.7109375" style="170" hidden="1" customWidth="1"/>
    <col min="13" max="13" width="26.28125" style="170" hidden="1" customWidth="1"/>
    <col min="14" max="14" width="20.7109375" style="170" hidden="1" customWidth="1"/>
    <col min="15" max="15" width="21.7109375" style="170" hidden="1" customWidth="1"/>
    <col min="16" max="16" width="26.28125" style="170" hidden="1" customWidth="1"/>
    <col min="17" max="17" width="15.00390625" style="170" hidden="1" customWidth="1"/>
    <col min="18" max="18" width="20.7109375" style="170" hidden="1" customWidth="1"/>
    <col min="19" max="19" width="26.28125" style="170" hidden="1" customWidth="1"/>
    <col min="20" max="20" width="15.00390625" style="170" hidden="1" customWidth="1"/>
    <col min="21" max="21" width="22.8515625" style="170" hidden="1" customWidth="1"/>
    <col min="22" max="22" width="26.28125" style="170" hidden="1" customWidth="1"/>
    <col min="23" max="23" width="15.00390625" style="170" hidden="1" customWidth="1"/>
    <col min="24" max="24" width="18.421875" style="170" hidden="1" customWidth="1"/>
    <col min="25" max="25" width="26.28125" style="170" hidden="1" customWidth="1"/>
    <col min="26" max="26" width="15.00390625" style="170" hidden="1" customWidth="1"/>
    <col min="27" max="27" width="18.421875" style="170" hidden="1" customWidth="1"/>
    <col min="28" max="28" width="26.28125" style="170" hidden="1" customWidth="1"/>
    <col min="29" max="29" width="15.00390625" style="170" hidden="1" customWidth="1"/>
    <col min="30" max="30" width="18.421875" style="170" hidden="1" customWidth="1"/>
    <col min="31" max="31" width="26.28125" style="170" hidden="1" customWidth="1"/>
    <col min="32" max="32" width="15.00390625" style="170" hidden="1" customWidth="1"/>
    <col min="33" max="33" width="18.421875" style="170" hidden="1" customWidth="1"/>
    <col min="34" max="34" width="26.28125" style="170" hidden="1" customWidth="1"/>
    <col min="35" max="35" width="15.00390625" style="170" hidden="1" customWidth="1"/>
    <col min="36" max="36" width="18.421875" style="170" hidden="1" customWidth="1"/>
    <col min="37" max="37" width="26.28125" style="170" hidden="1" customWidth="1"/>
    <col min="38" max="38" width="15.00390625" style="170" hidden="1" customWidth="1"/>
    <col min="39" max="39" width="18.421875" style="170" hidden="1" customWidth="1"/>
    <col min="40" max="40" width="26.28125" style="170" hidden="1" customWidth="1"/>
    <col min="41" max="41" width="16.140625" style="170" hidden="1" customWidth="1"/>
    <col min="42" max="42" width="11.28125" style="170" customWidth="1"/>
    <col min="43" max="43" width="16.28125" style="170" customWidth="1"/>
    <col min="44" max="44" width="15.7109375" style="170" customWidth="1"/>
    <col min="45" max="45" width="17.28125" style="170" customWidth="1"/>
    <col min="46" max="46" width="14.57421875" style="170" customWidth="1"/>
    <col min="47" max="47" width="15.7109375" style="170" customWidth="1"/>
    <col min="48" max="48" width="16.00390625" style="170" customWidth="1"/>
    <col min="49" max="49" width="15.00390625" style="170" customWidth="1"/>
    <col min="50" max="16384" width="11.57421875" style="170" customWidth="1"/>
  </cols>
  <sheetData>
    <row r="1" spans="1:41" s="163" customFormat="1" ht="30.75" thickBot="1">
      <c r="A1" s="707"/>
      <c r="B1" s="707"/>
      <c r="C1" s="707"/>
      <c r="D1" s="394"/>
      <c r="E1" s="394"/>
      <c r="F1" s="394"/>
      <c r="G1" s="394"/>
      <c r="H1" s="164"/>
      <c r="K1" s="165" t="s">
        <v>280</v>
      </c>
      <c r="L1" s="166"/>
      <c r="M1" s="167" t="s">
        <v>227</v>
      </c>
      <c r="N1" s="168" t="s">
        <v>228</v>
      </c>
      <c r="O1" s="166"/>
      <c r="P1" s="167" t="s">
        <v>229</v>
      </c>
      <c r="Q1" s="168" t="s">
        <v>230</v>
      </c>
      <c r="R1" s="166"/>
      <c r="S1" s="167" t="s">
        <v>231</v>
      </c>
      <c r="T1" s="168" t="s">
        <v>232</v>
      </c>
      <c r="U1" s="166"/>
      <c r="V1" s="167" t="s">
        <v>233</v>
      </c>
      <c r="W1" s="168" t="s">
        <v>234</v>
      </c>
      <c r="X1" s="166"/>
      <c r="Y1" s="167" t="s">
        <v>235</v>
      </c>
      <c r="Z1" s="168" t="s">
        <v>236</v>
      </c>
      <c r="AA1" s="166"/>
      <c r="AB1" s="167" t="s">
        <v>237</v>
      </c>
      <c r="AC1" s="168" t="s">
        <v>238</v>
      </c>
      <c r="AD1" s="166"/>
      <c r="AE1" s="167" t="s">
        <v>239</v>
      </c>
      <c r="AF1" s="168" t="s">
        <v>240</v>
      </c>
      <c r="AG1" s="166"/>
      <c r="AH1" s="167" t="s">
        <v>241</v>
      </c>
      <c r="AI1" s="168" t="s">
        <v>242</v>
      </c>
      <c r="AJ1" s="166"/>
      <c r="AK1" s="167" t="s">
        <v>243</v>
      </c>
      <c r="AL1" s="168" t="s">
        <v>244</v>
      </c>
      <c r="AM1" s="166"/>
      <c r="AN1" s="167" t="s">
        <v>245</v>
      </c>
      <c r="AO1" s="168" t="s">
        <v>246</v>
      </c>
    </row>
    <row r="2" spans="1:49" s="169" customFormat="1" ht="22.5" customHeight="1" thickBot="1" thickTop="1">
      <c r="A2" s="395" t="s">
        <v>69</v>
      </c>
      <c r="B2" s="396" t="s">
        <v>417</v>
      </c>
      <c r="C2" s="398" t="s">
        <v>381</v>
      </c>
      <c r="D2" s="397" t="s">
        <v>382</v>
      </c>
      <c r="E2" s="398" t="s">
        <v>383</v>
      </c>
      <c r="F2" s="397" t="s">
        <v>384</v>
      </c>
      <c r="G2" s="399" t="s">
        <v>385</v>
      </c>
      <c r="I2" s="170"/>
      <c r="J2" s="170"/>
      <c r="K2" s="171"/>
      <c r="L2" s="172" t="s">
        <v>21</v>
      </c>
      <c r="M2" s="173">
        <f>'Datos de partida'!$K$18</f>
        <v>1</v>
      </c>
      <c r="N2" s="174"/>
      <c r="O2" s="172" t="s">
        <v>21</v>
      </c>
      <c r="P2" s="173">
        <f>'Datos de partida'!K45</f>
        <v>1</v>
      </c>
      <c r="Q2" s="174"/>
      <c r="R2" s="172" t="s">
        <v>21</v>
      </c>
      <c r="S2" s="173">
        <f>'Datos de partida'!K71</f>
        <v>1</v>
      </c>
      <c r="T2" s="174"/>
      <c r="U2" s="172" t="s">
        <v>21</v>
      </c>
      <c r="V2" s="173">
        <f>'Datos de partida'!K97</f>
        <v>1</v>
      </c>
      <c r="W2" s="174"/>
      <c r="X2" s="172" t="s">
        <v>21</v>
      </c>
      <c r="Y2" s="173">
        <f>'Datos de partida'!K123</f>
        <v>1</v>
      </c>
      <c r="Z2" s="174"/>
      <c r="AA2" s="172" t="s">
        <v>21</v>
      </c>
      <c r="AB2" s="173">
        <f>'Datos de partida'!K149</f>
        <v>1</v>
      </c>
      <c r="AC2" s="174"/>
      <c r="AD2" s="172" t="s">
        <v>21</v>
      </c>
      <c r="AE2" s="173">
        <f>'Datos de partida'!K175</f>
        <v>1</v>
      </c>
      <c r="AF2" s="174"/>
      <c r="AG2" s="172" t="s">
        <v>21</v>
      </c>
      <c r="AH2" s="173">
        <f>'Datos de partida'!K201</f>
        <v>1</v>
      </c>
      <c r="AI2" s="174"/>
      <c r="AJ2" s="172" t="s">
        <v>21</v>
      </c>
      <c r="AK2" s="173">
        <f>'Datos de partida'!K227</f>
        <v>1</v>
      </c>
      <c r="AL2" s="174"/>
      <c r="AM2" s="172" t="s">
        <v>21</v>
      </c>
      <c r="AN2" s="173">
        <f>'Datos de partida'!K253</f>
        <v>1</v>
      </c>
      <c r="AO2" s="174"/>
      <c r="AP2" s="527" t="s">
        <v>398</v>
      </c>
      <c r="AQ2" s="528"/>
      <c r="AR2" s="528"/>
      <c r="AS2" s="528"/>
      <c r="AT2" s="528"/>
      <c r="AU2" s="528"/>
      <c r="AV2" s="528"/>
      <c r="AW2" s="529"/>
    </row>
    <row r="3" spans="1:49" ht="17.25" thickBot="1" thickTop="1">
      <c r="A3" s="175" t="s">
        <v>226</v>
      </c>
      <c r="B3" s="176"/>
      <c r="C3" s="425"/>
      <c r="D3" s="425"/>
      <c r="E3" s="425"/>
      <c r="F3" s="425"/>
      <c r="G3" s="426"/>
      <c r="H3" s="169"/>
      <c r="L3" s="172" t="s">
        <v>5</v>
      </c>
      <c r="M3" s="173">
        <f>'Datos de partida'!$K$24</f>
        <v>1</v>
      </c>
      <c r="N3" s="174">
        <f>'Datos de partida'!$K$32</f>
        <v>1</v>
      </c>
      <c r="O3" s="172" t="s">
        <v>5</v>
      </c>
      <c r="P3" s="173">
        <f>'Datos de partida'!K51</f>
        <v>1</v>
      </c>
      <c r="Q3" s="174">
        <f>'Datos de partida'!K59</f>
        <v>1</v>
      </c>
      <c r="R3" s="172" t="s">
        <v>5</v>
      </c>
      <c r="S3" s="173">
        <f>'Datos de partida'!K77</f>
        <v>1</v>
      </c>
      <c r="T3" s="174">
        <f>'Datos de partida'!K85</f>
        <v>1</v>
      </c>
      <c r="U3" s="172" t="s">
        <v>5</v>
      </c>
      <c r="V3" s="173">
        <f>'Datos de partida'!K103</f>
        <v>1</v>
      </c>
      <c r="W3" s="177">
        <f>'Datos de partida'!K111</f>
        <v>1</v>
      </c>
      <c r="X3" s="172" t="s">
        <v>5</v>
      </c>
      <c r="Y3" s="173">
        <f>'Datos de partida'!K129</f>
        <v>1</v>
      </c>
      <c r="Z3" s="174">
        <f>'Datos de partida'!K137</f>
        <v>1</v>
      </c>
      <c r="AA3" s="172" t="s">
        <v>5</v>
      </c>
      <c r="AB3" s="173">
        <f>'Datos de partida'!K155</f>
        <v>1</v>
      </c>
      <c r="AC3" s="174">
        <f>'Datos de partida'!K163</f>
        <v>1</v>
      </c>
      <c r="AD3" s="172" t="s">
        <v>5</v>
      </c>
      <c r="AE3" s="173">
        <f>'Datos de partida'!K181</f>
        <v>1</v>
      </c>
      <c r="AF3" s="177">
        <f>'Datos de partida'!K189</f>
        <v>1</v>
      </c>
      <c r="AG3" s="172" t="s">
        <v>5</v>
      </c>
      <c r="AH3" s="173">
        <f>'Datos de partida'!K207</f>
        <v>1</v>
      </c>
      <c r="AI3" s="174">
        <f>'Datos de partida'!K215</f>
        <v>1</v>
      </c>
      <c r="AJ3" s="172" t="s">
        <v>5</v>
      </c>
      <c r="AK3" s="173">
        <f>'Datos de partida'!K233</f>
        <v>1</v>
      </c>
      <c r="AL3" s="174">
        <f>'Datos de partida'!K241</f>
        <v>1</v>
      </c>
      <c r="AM3" s="172" t="s">
        <v>5</v>
      </c>
      <c r="AN3" s="173">
        <f>'Datos de partida'!K259</f>
        <v>1</v>
      </c>
      <c r="AO3" s="174">
        <f>'Datos de partida'!K267</f>
        <v>1</v>
      </c>
      <c r="AP3" s="530" t="s">
        <v>407</v>
      </c>
      <c r="AQ3"/>
      <c r="AR3"/>
      <c r="AS3"/>
      <c r="AT3"/>
      <c r="AU3"/>
      <c r="AV3"/>
      <c r="AW3" s="531"/>
    </row>
    <row r="4" spans="1:49" ht="13.5" customHeight="1" thickBot="1" thickTop="1">
      <c r="A4" s="205" t="str">
        <f>L40</f>
        <v>SOX/SO2</v>
      </c>
      <c r="B4" s="206">
        <f>IF(K40&lt;&gt;0,K40,"")</f>
      </c>
      <c r="C4" s="427">
        <f>IF(K40&lt;&gt;0,IF(K39&gt;(K40*1000/2),"MEDIDO","CALCULADO"),"")</f>
      </c>
      <c r="D4" s="427">
        <f aca="true" t="shared" si="0" ref="D4:D9">IF(C4="","",IF(C4="MEDIDO","OTH","SSC"))</f>
      </c>
      <c r="E4" s="427">
        <f>IF(C4="","",IF(C4="MEDIDO","-","Factores de emisión"))</f>
      </c>
      <c r="F4" s="427">
        <f>IF(C4="","",IF(C4="MEDIDO","-","EMEP/CORINAIR"))</f>
      </c>
      <c r="G4" s="428">
        <f>IF(C4="","",IF(C4="MEDIDO","Ver informe mediciones","-"))</f>
      </c>
      <c r="H4" s="169"/>
      <c r="L4" s="178" t="s">
        <v>22</v>
      </c>
      <c r="M4" s="179">
        <f>'Datos de partida'!D28</f>
        <v>0</v>
      </c>
      <c r="N4" s="180">
        <f>'Datos de partida'!D36</f>
        <v>0</v>
      </c>
      <c r="O4" s="178" t="s">
        <v>22</v>
      </c>
      <c r="P4" s="179">
        <f>'Datos de partida'!D55</f>
        <v>0</v>
      </c>
      <c r="Q4" s="180">
        <f>'Datos de partida'!D63</f>
        <v>0</v>
      </c>
      <c r="R4" s="178" t="s">
        <v>22</v>
      </c>
      <c r="S4" s="179">
        <f>'Datos de partida'!D81</f>
        <v>0</v>
      </c>
      <c r="T4" s="180">
        <f>'Datos de partida'!D89</f>
        <v>0</v>
      </c>
      <c r="U4" s="178" t="s">
        <v>22</v>
      </c>
      <c r="V4" s="179">
        <f>'Datos de partida'!D107</f>
        <v>0</v>
      </c>
      <c r="W4" s="180">
        <f>'Datos de partida'!D115</f>
        <v>0</v>
      </c>
      <c r="X4" s="178" t="s">
        <v>22</v>
      </c>
      <c r="Y4" s="179">
        <f>'Datos de partida'!D133</f>
        <v>0</v>
      </c>
      <c r="Z4" s="180">
        <f>'Datos de partida'!D141</f>
        <v>0</v>
      </c>
      <c r="AA4" s="178" t="s">
        <v>22</v>
      </c>
      <c r="AB4" s="179">
        <f>'Datos de partida'!D159</f>
        <v>0</v>
      </c>
      <c r="AC4" s="180">
        <f>'Datos de partida'!D167</f>
        <v>0</v>
      </c>
      <c r="AD4" s="178" t="s">
        <v>22</v>
      </c>
      <c r="AE4" s="179">
        <f>'Datos de partida'!D185</f>
        <v>0</v>
      </c>
      <c r="AF4" s="180">
        <f>'Datos de partida'!D193</f>
        <v>0</v>
      </c>
      <c r="AG4" s="178" t="s">
        <v>22</v>
      </c>
      <c r="AH4" s="179">
        <f>'Datos de partida'!D211</f>
        <v>0</v>
      </c>
      <c r="AI4" s="180">
        <f>'Datos de partida'!D219</f>
        <v>0</v>
      </c>
      <c r="AJ4" s="178" t="s">
        <v>22</v>
      </c>
      <c r="AK4" s="179">
        <f>'Datos de partida'!D237</f>
        <v>0</v>
      </c>
      <c r="AL4" s="180">
        <f>'Datos de partida'!D245</f>
        <v>0</v>
      </c>
      <c r="AM4" s="178" t="s">
        <v>22</v>
      </c>
      <c r="AN4" s="179">
        <f>'Datos de partida'!D263</f>
        <v>0</v>
      </c>
      <c r="AO4" s="180">
        <f>'Datos de partida'!D271</f>
        <v>0</v>
      </c>
      <c r="AP4" s="532"/>
      <c r="AQ4"/>
      <c r="AR4"/>
      <c r="AS4"/>
      <c r="AT4"/>
      <c r="AU4"/>
      <c r="AV4"/>
      <c r="AW4" s="531"/>
    </row>
    <row r="5" spans="1:49" ht="13.5" customHeight="1">
      <c r="A5" s="207" t="str">
        <f>L13</f>
        <v>NOx/ NO2</v>
      </c>
      <c r="B5" s="208">
        <f>IF(K13&lt;&gt;0,K13,"")</f>
      </c>
      <c r="C5" s="429">
        <f>IF(K13&lt;&gt;0,IF(K12&gt;(K13*1000/2),"MEDIDO","CALCULADO"),"")</f>
      </c>
      <c r="D5" s="429">
        <f t="shared" si="0"/>
      </c>
      <c r="E5" s="429">
        <f aca="true" t="shared" si="1" ref="E5:E12">IF(C5="","",IF(C5="MEDIDO","-","Factores de emisión"))</f>
      </c>
      <c r="F5" s="429">
        <f>IF(C5="","",IF(C5="MEDIDO","-","EMEP/CORINAIR"))</f>
      </c>
      <c r="G5" s="430">
        <f aca="true" t="shared" si="2" ref="G5:G12">IF(C5="","",IF(C5="MEDIDO","Ver informe mediciones","-"))</f>
      </c>
      <c r="H5" s="169"/>
      <c r="M5" s="181" t="s">
        <v>145</v>
      </c>
      <c r="N5" s="182" t="s">
        <v>1</v>
      </c>
      <c r="P5" s="181" t="s">
        <v>145</v>
      </c>
      <c r="Q5" s="182" t="s">
        <v>1</v>
      </c>
      <c r="S5" s="181" t="s">
        <v>145</v>
      </c>
      <c r="T5" s="182" t="s">
        <v>1</v>
      </c>
      <c r="V5" s="181" t="s">
        <v>145</v>
      </c>
      <c r="W5" s="182" t="s">
        <v>1</v>
      </c>
      <c r="Y5" s="181" t="s">
        <v>145</v>
      </c>
      <c r="Z5" s="182" t="s">
        <v>1</v>
      </c>
      <c r="AB5" s="181" t="s">
        <v>145</v>
      </c>
      <c r="AC5" s="182" t="s">
        <v>1</v>
      </c>
      <c r="AE5" s="181" t="s">
        <v>145</v>
      </c>
      <c r="AF5" s="182" t="s">
        <v>1</v>
      </c>
      <c r="AH5" s="181" t="s">
        <v>145</v>
      </c>
      <c r="AI5" s="182" t="s">
        <v>1</v>
      </c>
      <c r="AK5" s="181" t="s">
        <v>145</v>
      </c>
      <c r="AL5" s="182" t="s">
        <v>1</v>
      </c>
      <c r="AN5" s="181" t="s">
        <v>145</v>
      </c>
      <c r="AO5" s="182" t="s">
        <v>1</v>
      </c>
      <c r="AP5" s="533" t="s">
        <v>408</v>
      </c>
      <c r="AQ5" s="705" t="s">
        <v>409</v>
      </c>
      <c r="AR5" s="705"/>
      <c r="AS5" s="705"/>
      <c r="AT5" s="705"/>
      <c r="AU5" s="705"/>
      <c r="AV5" s="705"/>
      <c r="AW5" s="706"/>
    </row>
    <row r="6" spans="1:49" ht="13.5" customHeight="1" thickBot="1">
      <c r="A6" s="207" t="str">
        <f>L31</f>
        <v>NMVOC</v>
      </c>
      <c r="B6" s="208">
        <f>IF(K31&lt;&gt;0,K31,"")</f>
      </c>
      <c r="C6" s="429">
        <f>IF(K31&lt;&gt;0,IF(K30&gt;(K31*1000/2),"MEDIDO","CALCULADO"),"")</f>
      </c>
      <c r="D6" s="429">
        <f t="shared" si="0"/>
      </c>
      <c r="E6" s="429">
        <f t="shared" si="1"/>
      </c>
      <c r="F6" s="429">
        <f>IF(C6="","",IF(C6="MEDIDO","-","EMEP/CORINAIR"))</f>
      </c>
      <c r="G6" s="430">
        <f t="shared" si="2"/>
      </c>
      <c r="H6" s="169"/>
      <c r="M6" s="183">
        <f>M$2</f>
        <v>1</v>
      </c>
      <c r="N6" s="184">
        <f>M$3</f>
        <v>1</v>
      </c>
      <c r="P6" s="183">
        <f>P$2</f>
        <v>1</v>
      </c>
      <c r="Q6" s="184">
        <f>P$3</f>
        <v>1</v>
      </c>
      <c r="S6" s="183">
        <f>S$2</f>
        <v>1</v>
      </c>
      <c r="T6" s="184">
        <f>S$3</f>
        <v>1</v>
      </c>
      <c r="V6" s="183">
        <f>V$2</f>
        <v>1</v>
      </c>
      <c r="W6" s="184">
        <f>V$3</f>
        <v>1</v>
      </c>
      <c r="Y6" s="183">
        <f>Y$2</f>
        <v>1</v>
      </c>
      <c r="Z6" s="184">
        <f>Y$3</f>
        <v>1</v>
      </c>
      <c r="AB6" s="183">
        <f>AB$2</f>
        <v>1</v>
      </c>
      <c r="AC6" s="184">
        <f>AB$3</f>
        <v>1</v>
      </c>
      <c r="AE6" s="183">
        <f>AE$2</f>
        <v>1</v>
      </c>
      <c r="AF6" s="184">
        <f>AE$3</f>
        <v>1</v>
      </c>
      <c r="AH6" s="183">
        <f>AH$2</f>
        <v>1</v>
      </c>
      <c r="AI6" s="184">
        <f>AH$3</f>
        <v>1</v>
      </c>
      <c r="AK6" s="183">
        <f>AK$2</f>
        <v>1</v>
      </c>
      <c r="AL6" s="184">
        <f>AK$3</f>
        <v>1</v>
      </c>
      <c r="AN6" s="183">
        <f>AN$2</f>
        <v>1</v>
      </c>
      <c r="AO6" s="184">
        <f>AN$3</f>
        <v>1</v>
      </c>
      <c r="AP6" s="532"/>
      <c r="AQ6" s="705"/>
      <c r="AR6" s="705"/>
      <c r="AS6" s="705"/>
      <c r="AT6" s="705"/>
      <c r="AU6" s="705"/>
      <c r="AV6" s="705"/>
      <c r="AW6" s="706"/>
    </row>
    <row r="7" spans="1:49" ht="13.5" customHeight="1" thickBot="1">
      <c r="A7" s="207" t="str">
        <f>L238</f>
        <v>N2O</v>
      </c>
      <c r="B7" s="208">
        <f>IF(K238&lt;&gt;0,K238,"")</f>
      </c>
      <c r="C7" s="429">
        <f>IF(K238&lt;&gt;0,IF(K237&gt;(K238*1000/2),"MEDIDO","CALCULADO"),"")</f>
      </c>
      <c r="D7" s="429">
        <f t="shared" si="0"/>
      </c>
      <c r="E7" s="429">
        <f t="shared" si="1"/>
      </c>
      <c r="F7" s="429">
        <f>IF(C7="","",IF(C7="MEDIDO","-","IPCC"))</f>
      </c>
      <c r="G7" s="430">
        <f t="shared" si="2"/>
      </c>
      <c r="H7" s="169"/>
      <c r="M7" s="185" t="s">
        <v>247</v>
      </c>
      <c r="N7" s="186">
        <f>IF(M6=1,DGET('Tabla 02'!$B$4:$AC$17,'Tabla 02'!$E$4,N5:N6),IF(M6=2,DGET('Tabla 02'!$B$18:$AC$31,'Tabla 02'!$E$18,N5:N6),IF(M6=3,DGET('Tabla 02'!$B$32:$AC$45,'Tabla 02'!$E$32,N5:N6),IF(M6=4,DGET('Tabla 02'!$B$46:$AC$59,'Tabla 02'!$E$46,N5:N6),IF(M6=5,DGET('Tabla 02'!$B$60:$AC$73,'Tabla 02'!$E$60,N5:N6),IF(M6=6,DGET('Tabla 02'!$B$74:$AC$87,'Tabla 02'!$E$74,N5:N6),0))))))</f>
        <v>89</v>
      </c>
      <c r="P7" s="185" t="s">
        <v>247</v>
      </c>
      <c r="Q7" s="186">
        <f>IF(P6=1,DGET('Tabla 02'!$B$4:$AC$17,'Tabla 02'!$E$4,Q5:Q6),IF(P6=2,DGET('Tabla 02'!$B$18:$AC$31,'Tabla 02'!$E$18,Q5:Q6),IF(P6=3,DGET('Tabla 02'!$B$32:$AC$45,'Tabla 02'!$E$32,Q5:Q6),IF(P6=4,DGET('Tabla 02'!$B$46:$AC$59,'Tabla 02'!$E$46,Q5:Q6),IF(P6=5,DGET('Tabla 02'!$B$60:$AC$73,'Tabla 02'!$E$60,Q5:Q6),IF(P6=6,DGET('Tabla 02'!$B$74:$AC$87,'Tabla 02'!$E$74,Q5:Q6),0))))))</f>
        <v>89</v>
      </c>
      <c r="S7" s="185" t="s">
        <v>247</v>
      </c>
      <c r="T7" s="186">
        <f>IF(S6=1,DGET('Tabla 02'!$B$4:$AC$17,'Tabla 02'!$E$4,T5:T6),IF(S6=2,DGET('Tabla 02'!$B$18:$AC$31,'Tabla 02'!$E$18,T5:T6),IF(S6=3,DGET('Tabla 02'!$B$32:$AC$45,'Tabla 02'!$E$32,T5:T6),IF(S6=4,DGET('Tabla 02'!$B$46:$AC$59,'Tabla 02'!$E$46,T5:T6),IF(S6=5,DGET('Tabla 02'!$B$60:$AC$73,'Tabla 02'!$E$60,T5:T6),IF(S6=6,DGET('Tabla 02'!$B$74:$AC$87,'Tabla 02'!$E$74,T5:T6),0))))))</f>
        <v>89</v>
      </c>
      <c r="V7" s="185" t="s">
        <v>247</v>
      </c>
      <c r="W7" s="186">
        <f>IF(V6=1,DGET('Tabla 02'!$B$4:$AC$17,'Tabla 02'!$E$4,W5:W6),IF(V6=2,DGET('Tabla 02'!$B$18:$AC$31,'Tabla 02'!$E$18,W5:W6),IF(V6=3,DGET('Tabla 02'!$B$32:$AC$45,'Tabla 02'!$E$32,W5:W6),IF(V6=4,DGET('Tabla 02'!$B$46:$AC$59,'Tabla 02'!$E$46,W5:W6),IF(V6=5,DGET('Tabla 02'!$B$60:$AC$73,'Tabla 02'!$E$60,W5:W6),IF(V6=6,DGET('Tabla 02'!$B$74:$AC$87,'Tabla 02'!$E$74,W5:W6),0))))))</f>
        <v>89</v>
      </c>
      <c r="Y7" s="185" t="s">
        <v>247</v>
      </c>
      <c r="Z7" s="186">
        <f>IF(Y6=1,DGET('Tabla 02'!$B$4:$AC$17,'Tabla 02'!$E$4,Z5:Z6),IF(Y6=2,DGET('Tabla 02'!$B$18:$AC$31,'Tabla 02'!$E$18,Z5:Z6),IF(Y6=3,DGET('Tabla 02'!$B$32:$AC$45,'Tabla 02'!$E$32,Z5:Z6),IF(Y6=4,DGET('Tabla 02'!$B$46:$AC$59,'Tabla 02'!$E$46,Z5:Z6),IF(Y6=5,DGET('Tabla 02'!$B$60:$AC$73,'Tabla 02'!$E$60,Z5:Z6),IF(Y6=6,DGET('Tabla 02'!$B$74:$AC$87,'Tabla 02'!$E$74,Z5:Z6),0))))))</f>
        <v>89</v>
      </c>
      <c r="AB7" s="185" t="s">
        <v>247</v>
      </c>
      <c r="AC7" s="186">
        <f>IF(AB6=1,DGET('Tabla 02'!$B$4:$AC$17,'Tabla 02'!$E$4,AC5:AC6),IF(AB6=2,DGET('Tabla 02'!$B$18:$AC$31,'Tabla 02'!$E$18,AC5:AC6),IF(AB6=3,DGET('Tabla 02'!$B$32:$AC$45,'Tabla 02'!$E$32,AC5:AC6),IF(AB6=4,DGET('Tabla 02'!$B$46:$AC$59,'Tabla 02'!$E$46,AC5:AC6),IF(AB6=5,DGET('Tabla 02'!$B$60:$AC$73,'Tabla 02'!$E$60,AC5:AC6),IF(AB6=6,DGET('Tabla 02'!$B$74:$AC$87,'Tabla 02'!$E$74,AC5:AC6),0))))))</f>
        <v>89</v>
      </c>
      <c r="AE7" s="185" t="s">
        <v>247</v>
      </c>
      <c r="AF7" s="186">
        <f>IF(AE6=1,DGET('Tabla 02'!$B$4:$AC$17,'Tabla 02'!$E$4,AF5:AF6),IF(AE6=2,DGET('Tabla 02'!$B$18:$AC$31,'Tabla 02'!$E$18,AF5:AF6),IF(AE6=3,DGET('Tabla 02'!$B$32:$AC$45,'Tabla 02'!$E$32,AF5:AF6),IF(AE6=4,DGET('Tabla 02'!$B$46:$AC$59,'Tabla 02'!$E$46,AF5:AF6),IF(AE6=5,DGET('Tabla 02'!$B$60:$AC$73,'Tabla 02'!$E$60,AF5:AF6),IF(AE6=6,DGET('Tabla 02'!$B$74:$AC$87,'Tabla 02'!$E$74,AF5:AF6),0))))))</f>
        <v>89</v>
      </c>
      <c r="AH7" s="185" t="s">
        <v>247</v>
      </c>
      <c r="AI7" s="186">
        <f>IF(AH6=1,DGET('Tabla 02'!$B$4:$AC$17,'Tabla 02'!$E$4,AI5:AI6),IF(AH6=2,DGET('Tabla 02'!$B$18:$AC$31,'Tabla 02'!$E$18,AI5:AI6),IF(AH6=3,DGET('Tabla 02'!$B$32:$AC$45,'Tabla 02'!$E$32,AI5:AI6),IF(AH6=4,DGET('Tabla 02'!$B$46:$AC$59,'Tabla 02'!$E$46,AI5:AI6),IF(AH6=5,DGET('Tabla 02'!$B$60:$AC$73,'Tabla 02'!$E$60,AI5:AI6),IF(AH6=6,DGET('Tabla 02'!$B$74:$AC$87,'Tabla 02'!$E$74,AI5:AI6),0))))))</f>
        <v>89</v>
      </c>
      <c r="AK7" s="185" t="s">
        <v>247</v>
      </c>
      <c r="AL7" s="186">
        <f>IF(AK6=1,DGET('Tabla 02'!$B$4:$AC$17,'Tabla 02'!$E$4,AL5:AL6),IF(AK6=2,DGET('Tabla 02'!$B$18:$AC$31,'Tabla 02'!$E$18,AL5:AL6),IF(AK6=3,DGET('Tabla 02'!$B$32:$AC$45,'Tabla 02'!$E$32,AL5:AL6),IF(AK6=4,DGET('Tabla 02'!$B$46:$AC$59,'Tabla 02'!$E$46,AL5:AL6),IF(AK6=5,DGET('Tabla 02'!$B$60:$AC$73,'Tabla 02'!$E$60,AL5:AL6),IF(AK6=6,DGET('Tabla 02'!$B$74:$AC$87,'Tabla 02'!$E$74,AL5:AL6),0))))))</f>
        <v>89</v>
      </c>
      <c r="AN7" s="185" t="s">
        <v>247</v>
      </c>
      <c r="AO7" s="186">
        <f>IF(AN6=1,DGET('Tabla 02'!$B$4:$AC$17,'Tabla 02'!$E$4,AO5:AO6),IF(AN6=2,DGET('Tabla 02'!$B$18:$AC$31,'Tabla 02'!$E$18,AO5:AO6),IF(AN6=3,DGET('Tabla 02'!$B$32:$AC$45,'Tabla 02'!$E$32,AO5:AO6),IF(AN6=4,DGET('Tabla 02'!$B$46:$AC$59,'Tabla 02'!$E$46,AO5:AO6),IF(AN6=5,DGET('Tabla 02'!$B$60:$AC$73,'Tabla 02'!$E$60,AO5:AO6),IF(AN6=6,DGET('Tabla 02'!$B$74:$AC$87,'Tabla 02'!$E$74,AO5:AO6),0))))))</f>
        <v>89</v>
      </c>
      <c r="AP7" s="532"/>
      <c r="AQ7" s="705"/>
      <c r="AR7" s="705"/>
      <c r="AS7" s="705"/>
      <c r="AT7" s="705"/>
      <c r="AU7" s="705"/>
      <c r="AV7" s="705"/>
      <c r="AW7" s="706"/>
    </row>
    <row r="8" spans="1:49" ht="13.5" customHeight="1">
      <c r="A8" s="207" t="s">
        <v>46</v>
      </c>
      <c r="B8" s="208">
        <f>IF(K247&lt;&gt;0,K247,"")</f>
      </c>
      <c r="C8" s="429">
        <f>IF(K247&lt;&gt;0,IF(K246&gt;(K247*1000/2),"MEDIDO","CALCULADO"),"")</f>
      </c>
      <c r="D8" s="429">
        <f>IF(C8="","","OTH")</f>
      </c>
      <c r="E8" s="429">
        <f t="shared" si="1"/>
      </c>
      <c r="F8" s="429">
        <f>IF(C8="","",IF(C8="MEDIDO","-","EPA WebFire"))</f>
      </c>
      <c r="G8" s="430">
        <f t="shared" si="2"/>
      </c>
      <c r="H8" s="169"/>
      <c r="M8" s="181" t="s">
        <v>145</v>
      </c>
      <c r="N8" s="182" t="s">
        <v>1</v>
      </c>
      <c r="P8" s="181" t="s">
        <v>145</v>
      </c>
      <c r="Q8" s="182" t="s">
        <v>1</v>
      </c>
      <c r="S8" s="181" t="s">
        <v>145</v>
      </c>
      <c r="T8" s="182" t="s">
        <v>1</v>
      </c>
      <c r="V8" s="181" t="s">
        <v>145</v>
      </c>
      <c r="W8" s="182" t="s">
        <v>1</v>
      </c>
      <c r="Y8" s="181" t="s">
        <v>145</v>
      </c>
      <c r="Z8" s="182" t="s">
        <v>1</v>
      </c>
      <c r="AB8" s="181" t="s">
        <v>145</v>
      </c>
      <c r="AC8" s="182" t="s">
        <v>1</v>
      </c>
      <c r="AE8" s="181" t="s">
        <v>145</v>
      </c>
      <c r="AF8" s="182" t="s">
        <v>1</v>
      </c>
      <c r="AH8" s="181" t="s">
        <v>145</v>
      </c>
      <c r="AI8" s="182" t="s">
        <v>1</v>
      </c>
      <c r="AK8" s="181" t="s">
        <v>145</v>
      </c>
      <c r="AL8" s="182" t="s">
        <v>1</v>
      </c>
      <c r="AN8" s="181" t="s">
        <v>145</v>
      </c>
      <c r="AO8" s="182" t="s">
        <v>1</v>
      </c>
      <c r="AP8" s="532"/>
      <c r="AQ8" s="705"/>
      <c r="AR8" s="705"/>
      <c r="AS8" s="705"/>
      <c r="AT8" s="705"/>
      <c r="AU8" s="705"/>
      <c r="AV8" s="705"/>
      <c r="AW8" s="706"/>
    </row>
    <row r="9" spans="1:49" ht="13.5" customHeight="1" thickBot="1">
      <c r="A9" s="207" t="str">
        <f>L229</f>
        <v>CH4</v>
      </c>
      <c r="B9" s="208">
        <f>IF(K229&lt;&gt;0,K229,"")</f>
      </c>
      <c r="C9" s="429">
        <f>IF(K229&lt;&gt;0,IF(K228&gt;(K229*1000/2),"MEDIDO","CALCULADO"),"")</f>
      </c>
      <c r="D9" s="429">
        <f t="shared" si="0"/>
      </c>
      <c r="E9" s="429">
        <f t="shared" si="1"/>
      </c>
      <c r="F9" s="429">
        <f>IF(C9="","",IF(C9="MEDIDO","-","IPCC"))</f>
      </c>
      <c r="G9" s="430">
        <f t="shared" si="2"/>
      </c>
      <c r="H9" s="169"/>
      <c r="M9" s="183">
        <f>M$2</f>
        <v>1</v>
      </c>
      <c r="N9" s="184">
        <f>N$3</f>
        <v>1</v>
      </c>
      <c r="P9" s="183">
        <f>P$2</f>
        <v>1</v>
      </c>
      <c r="Q9" s="184">
        <f>Q$3</f>
        <v>1</v>
      </c>
      <c r="S9" s="183">
        <f>S$2</f>
        <v>1</v>
      </c>
      <c r="T9" s="184">
        <f>T$3</f>
        <v>1</v>
      </c>
      <c r="V9" s="183">
        <f>V$2</f>
        <v>1</v>
      </c>
      <c r="W9" s="184">
        <f>W$3</f>
        <v>1</v>
      </c>
      <c r="Y9" s="183">
        <f>Y$2</f>
        <v>1</v>
      </c>
      <c r="Z9" s="184">
        <f>Z$3</f>
        <v>1</v>
      </c>
      <c r="AB9" s="183">
        <f>AB$2</f>
        <v>1</v>
      </c>
      <c r="AC9" s="184">
        <f>AC$3</f>
        <v>1</v>
      </c>
      <c r="AE9" s="183">
        <f>AE$2</f>
        <v>1</v>
      </c>
      <c r="AF9" s="184">
        <f>AF$3</f>
        <v>1</v>
      </c>
      <c r="AH9" s="183">
        <f>AH$2</f>
        <v>1</v>
      </c>
      <c r="AI9" s="184">
        <f>AI$3</f>
        <v>1</v>
      </c>
      <c r="AK9" s="183">
        <f>AK$2</f>
        <v>1</v>
      </c>
      <c r="AL9" s="184">
        <f>AL$3</f>
        <v>1</v>
      </c>
      <c r="AN9" s="183">
        <f>AN$2</f>
        <v>1</v>
      </c>
      <c r="AO9" s="184">
        <f>AO$3</f>
        <v>1</v>
      </c>
      <c r="AP9" s="533" t="s">
        <v>408</v>
      </c>
      <c r="AQ9" s="705" t="s">
        <v>410</v>
      </c>
      <c r="AR9" s="705"/>
      <c r="AS9" s="705"/>
      <c r="AT9" s="705"/>
      <c r="AU9" s="705"/>
      <c r="AV9" s="705"/>
      <c r="AW9" s="706"/>
    </row>
    <row r="10" spans="1:49" ht="13.5" customHeight="1" thickBot="1">
      <c r="A10" s="207" t="str">
        <f>L211</f>
        <v>CO2</v>
      </c>
      <c r="B10" s="208">
        <f>IF($K$211&lt;&gt;0,IF($K$211&lt;&gt;$K$220,$K$211,IF('Datos de partida'!$G$8&lt;&gt;0,'Datos de partida'!$G$8*1000,$K$211)),"")</f>
      </c>
      <c r="C10" s="429">
        <f>IF(K211&lt;&gt;0,IF(K211&lt;&gt;K220,IF(K210&gt;(K211*1000/2),"MEDIDO","CALCULADO"),IF('Datos de partida'!G8&lt;&gt;0,"CALCULADO",IF(K210&gt;(K211*1000/2),"MEDIDO","CALCULADO"))),"")</f>
      </c>
      <c r="D10" s="429">
        <f>IF(C10="","",IF(C10="MEDIDO","OTH",IF(K211&lt;&gt;K220,"SSC",IF('Datos de partida'!G8&lt;&gt;0,"PER","SSC"))))</f>
      </c>
      <c r="E10" s="429">
        <f t="shared" si="1"/>
      </c>
      <c r="F10" s="429">
        <f>IF(C10="","",IF(C10="MEDIDO","-",IF(K211&lt;&gt;K220,"IPCC",IF('Datos de partida'!G8&lt;&gt;0,"Reglamento (UE) nº 2018/2066","IPCC"))))</f>
      </c>
      <c r="G10" s="430">
        <f t="shared" si="2"/>
      </c>
      <c r="H10" s="169"/>
      <c r="M10" s="185" t="s">
        <v>247</v>
      </c>
      <c r="N10" s="186">
        <f>IF(M9=1,DGET('Tabla 02'!$B$4:$AC$17,'Tabla 02'!$E$4,N8:N9),IF(M9=2,DGET('Tabla 02'!$B$18:$AC$31,'Tabla 02'!$E$18,N8:N9),IF(M9=3,DGET('Tabla 02'!$B$32:$AC$45,'Tabla 02'!$E$32,N8:N9),IF(M9=4,DGET('Tabla 02'!$B$46:$AC$59,'Tabla 02'!$E$46,N8:N9),IF(M9=5,DGET('Tabla 02'!$B$60:$AC$73,'Tabla 02'!$E$60,N8:N9),IF(M9=6,DGET('Tabla 02'!$B$74:$AC$87,'Tabla 02'!$E$74,N8:N9),0))))))</f>
        <v>89</v>
      </c>
      <c r="P10" s="185" t="s">
        <v>247</v>
      </c>
      <c r="Q10" s="186">
        <f>IF(P9=1,DGET('Tabla 02'!$B$4:$AC$17,'Tabla 02'!$E$4,Q8:Q9),IF(P9=2,DGET('Tabla 02'!$B$18:$AC$31,'Tabla 02'!$E$18,Q8:Q9),IF(P9=3,DGET('Tabla 02'!$B$32:$AC$45,'Tabla 02'!$E$32,Q8:Q9),IF(P9=4,DGET('Tabla 02'!$B$46:$AC$59,'Tabla 02'!$E$46,Q8:Q9),IF(P9=5,DGET('Tabla 02'!$B$60:$AC$73,'Tabla 02'!$E$60,Q8:Q9),IF(P9=6,DGET('Tabla 02'!$B$74:$AC$87,'Tabla 02'!$E$74,Q8:Q9),0))))))</f>
        <v>89</v>
      </c>
      <c r="S10" s="185" t="s">
        <v>247</v>
      </c>
      <c r="T10" s="186">
        <f>IF(S9=1,DGET('Tabla 02'!$B$4:$AC$17,'Tabla 02'!$E$4,T8:T9),IF(S9=2,DGET('Tabla 02'!$B$18:$AC$31,'Tabla 02'!$E$18,T8:T9),IF(S9=3,DGET('Tabla 02'!$B$32:$AC$45,'Tabla 02'!$E$32,T8:T9),IF(S9=4,DGET('Tabla 02'!$B$46:$AC$59,'Tabla 02'!$E$46,T8:T9),IF(S9=5,DGET('Tabla 02'!$B$60:$AC$73,'Tabla 02'!$E$60,T8:T9),IF(S9=6,DGET('Tabla 02'!$B$74:$AC$87,'Tabla 02'!$E$74,T8:T9),0))))))</f>
        <v>89</v>
      </c>
      <c r="V10" s="185" t="s">
        <v>247</v>
      </c>
      <c r="W10" s="186">
        <f>IF(V9=1,DGET('Tabla 02'!$B$4:$AC$17,'Tabla 02'!$E$4,W8:W9),IF(V9=2,DGET('Tabla 02'!$B$18:$AC$31,'Tabla 02'!$E$18,W8:W9),IF(V9=3,DGET('Tabla 02'!$B$32:$AC$45,'Tabla 02'!$E$32,W8:W9),IF(V9=4,DGET('Tabla 02'!$B$46:$AC$59,'Tabla 02'!$E$46,W8:W9),IF(V9=5,DGET('Tabla 02'!$B$60:$AC$73,'Tabla 02'!$E$60,W8:W9),IF(V9=6,DGET('Tabla 02'!$B$74:$AC$87,'Tabla 02'!$E$74,W8:W9),0))))))</f>
        <v>89</v>
      </c>
      <c r="Y10" s="185" t="s">
        <v>247</v>
      </c>
      <c r="Z10" s="186">
        <f>IF(Y9=1,DGET('Tabla 02'!$B$4:$AC$17,'Tabla 02'!$E$4,Z8:Z9),IF(Y9=2,DGET('Tabla 02'!$B$18:$AC$31,'Tabla 02'!$E$18,Z8:Z9),IF(Y9=3,DGET('Tabla 02'!$B$32:$AC$45,'Tabla 02'!$E$32,Z8:Z9),IF(Y9=4,DGET('Tabla 02'!$B$46:$AC$59,'Tabla 02'!$E$46,Z8:Z9),IF(Y9=5,DGET('Tabla 02'!$B$60:$AC$73,'Tabla 02'!$E$60,Z8:Z9),IF(Y9=6,DGET('Tabla 02'!$B$74:$AC$87,'Tabla 02'!$E$74,Z8:Z9),0))))))</f>
        <v>89</v>
      </c>
      <c r="AB10" s="185" t="s">
        <v>247</v>
      </c>
      <c r="AC10" s="186">
        <f>IF(AB9=1,DGET('Tabla 02'!$B$4:$AC$17,'Tabla 02'!$E$4,AC8:AC9),IF(AB9=2,DGET('Tabla 02'!$B$18:$AC$31,'Tabla 02'!$E$18,AC8:AC9),IF(AB9=3,DGET('Tabla 02'!$B$32:$AC$45,'Tabla 02'!$E$32,AC8:AC9),IF(AB9=4,DGET('Tabla 02'!$B$46:$AC$59,'Tabla 02'!$E$46,AC8:AC9),IF(AB9=5,DGET('Tabla 02'!$B$60:$AC$73,'Tabla 02'!$E$60,AC8:AC9),IF(AB9=6,DGET('Tabla 02'!$B$74:$AC$87,'Tabla 02'!$E$74,AC8:AC9),0))))))</f>
        <v>89</v>
      </c>
      <c r="AE10" s="185" t="s">
        <v>247</v>
      </c>
      <c r="AF10" s="186">
        <f>IF(AE9=1,DGET('Tabla 02'!$B$4:$AC$17,'Tabla 02'!$E$4,AF8:AF9),IF(AE9=2,DGET('Tabla 02'!$B$18:$AC$31,'Tabla 02'!$E$18,AF8:AF9),IF(AE9=3,DGET('Tabla 02'!$B$32:$AC$45,'Tabla 02'!$E$32,AF8:AF9),IF(AE9=4,DGET('Tabla 02'!$B$46:$AC$59,'Tabla 02'!$E$46,AF8:AF9),IF(AE9=5,DGET('Tabla 02'!$B$60:$AC$73,'Tabla 02'!$E$60,AF8:AF9),IF(AE9=6,DGET('Tabla 02'!$B$74:$AC$87,'Tabla 02'!$E$74,AF8:AF9),0))))))</f>
        <v>89</v>
      </c>
      <c r="AH10" s="185" t="s">
        <v>247</v>
      </c>
      <c r="AI10" s="186">
        <f>IF(AH9=1,DGET('Tabla 02'!$B$4:$AC$17,'Tabla 02'!$E$4,AI8:AI9),IF(AH9=2,DGET('Tabla 02'!$B$18:$AC$31,'Tabla 02'!$E$18,AI8:AI9),IF(AH9=3,DGET('Tabla 02'!$B$32:$AC$45,'Tabla 02'!$E$32,AI8:AI9),IF(AH9=4,DGET('Tabla 02'!$B$46:$AC$59,'Tabla 02'!$E$46,AI8:AI9),IF(AH9=5,DGET('Tabla 02'!$B$60:$AC$73,'Tabla 02'!$E$60,AI8:AI9),IF(AH9=6,DGET('Tabla 02'!$B$74:$AC$87,'Tabla 02'!$E$74,AI8:AI9),0))))))</f>
        <v>89</v>
      </c>
      <c r="AK10" s="185" t="s">
        <v>247</v>
      </c>
      <c r="AL10" s="186">
        <f>IF(AK9=1,DGET('Tabla 02'!$B$4:$AC$17,'Tabla 02'!$E$4,AL8:AL9),IF(AK9=2,DGET('Tabla 02'!$B$18:$AC$31,'Tabla 02'!$E$18,AL8:AL9),IF(AK9=3,DGET('Tabla 02'!$B$32:$AC$45,'Tabla 02'!$E$32,AL8:AL9),IF(AK9=4,DGET('Tabla 02'!$B$46:$AC$59,'Tabla 02'!$E$46,AL8:AL9),IF(AK9=5,DGET('Tabla 02'!$B$60:$AC$73,'Tabla 02'!$E$60,AL8:AL9),IF(AK9=6,DGET('Tabla 02'!$B$74:$AC$87,'Tabla 02'!$E$74,AL8:AL9),0))))))</f>
        <v>89</v>
      </c>
      <c r="AN10" s="185" t="s">
        <v>247</v>
      </c>
      <c r="AO10" s="186">
        <f>IF(AN9=1,DGET('Tabla 02'!$B$4:$AC$17,'Tabla 02'!$E$4,AO8:AO9),IF(AN9=2,DGET('Tabla 02'!$B$18:$AC$31,'Tabla 02'!$E$18,AO8:AO9),IF(AN9=3,DGET('Tabla 02'!$B$32:$AC$45,'Tabla 02'!$E$32,AO8:AO9),IF(AN9=4,DGET('Tabla 02'!$B$46:$AC$59,'Tabla 02'!$E$46,AO8:AO9),IF(AN9=5,DGET('Tabla 02'!$B$60:$AC$73,'Tabla 02'!$E$60,AO8:AO9),IF(AN9=6,DGET('Tabla 02'!$B$74:$AC$87,'Tabla 02'!$E$74,AO8:AO9),0))))))</f>
        <v>89</v>
      </c>
      <c r="AP10" s="532"/>
      <c r="AQ10" s="705"/>
      <c r="AR10" s="705"/>
      <c r="AS10" s="705"/>
      <c r="AT10" s="705"/>
      <c r="AU10" s="705"/>
      <c r="AV10" s="705"/>
      <c r="AW10" s="706"/>
    </row>
    <row r="11" spans="1:49" ht="13.5" customHeight="1" thickBot="1">
      <c r="A11" s="415" t="s">
        <v>386</v>
      </c>
      <c r="B11" s="208">
        <f>IF('Datos de partida'!G8&lt;&gt;0,'Datos de partida'!G8*1000,"")</f>
      </c>
      <c r="C11" s="431">
        <f>IF('Datos de partida'!G8&lt;&gt;0,"CALCULADO","")</f>
      </c>
      <c r="D11" s="431">
        <f>IF(C11="","","PER")</f>
      </c>
      <c r="E11" s="431">
        <f>IF(C11="","","Factores de emisión")</f>
      </c>
      <c r="F11" s="431">
        <f>IF(C11="","","Reglamento (UE) nº 2018/2066")</f>
      </c>
      <c r="G11" s="432">
        <f>IF(C11="","","-")</f>
      </c>
      <c r="H11" s="169"/>
      <c r="L11" s="170" t="s">
        <v>278</v>
      </c>
      <c r="M11" s="187">
        <f>_xlfn.IFERROR(N$7*M$4,0)</f>
        <v>0</v>
      </c>
      <c r="N11" s="188">
        <f>_xlfn.IFERROR(N$10*N$4,0)</f>
        <v>0</v>
      </c>
      <c r="O11" s="170" t="s">
        <v>278</v>
      </c>
      <c r="P11" s="187">
        <f>_xlfn.IFERROR(Q$7*P$4,0)</f>
        <v>0</v>
      </c>
      <c r="Q11" s="188">
        <f>_xlfn.IFERROR(Q$10*Q$4,0)</f>
        <v>0</v>
      </c>
      <c r="R11" s="170" t="s">
        <v>278</v>
      </c>
      <c r="S11" s="187">
        <f>_xlfn.IFERROR(T$7*S$4,0)</f>
        <v>0</v>
      </c>
      <c r="T11" s="188">
        <f>_xlfn.IFERROR(T$10*T$4,0)</f>
        <v>0</v>
      </c>
      <c r="U11" s="170" t="s">
        <v>278</v>
      </c>
      <c r="V11" s="187">
        <f>_xlfn.IFERROR(W$7*V$4,0)</f>
        <v>0</v>
      </c>
      <c r="W11" s="188">
        <f>_xlfn.IFERROR(W$10*W$4,0)</f>
        <v>0</v>
      </c>
      <c r="X11" s="170" t="s">
        <v>278</v>
      </c>
      <c r="Y11" s="187">
        <f>_xlfn.IFERROR(Z$7*Y$4,0)</f>
        <v>0</v>
      </c>
      <c r="Z11" s="188">
        <f>_xlfn.IFERROR(Z$10*Z$4,0)</f>
        <v>0</v>
      </c>
      <c r="AA11" s="170" t="s">
        <v>278</v>
      </c>
      <c r="AB11" s="187">
        <f>_xlfn.IFERROR(AC$7*AB$4,0)</f>
        <v>0</v>
      </c>
      <c r="AC11" s="188">
        <f>_xlfn.IFERROR(AC$10*AC$4,0)</f>
        <v>0</v>
      </c>
      <c r="AD11" s="170" t="s">
        <v>278</v>
      </c>
      <c r="AE11" s="187">
        <f>_xlfn.IFERROR(AF$7*AE$4,0)</f>
        <v>0</v>
      </c>
      <c r="AF11" s="188">
        <f>_xlfn.IFERROR(AF$10*AF$4,0)</f>
        <v>0</v>
      </c>
      <c r="AG11" s="170" t="s">
        <v>278</v>
      </c>
      <c r="AH11" s="187">
        <f>_xlfn.IFERROR(AI$7*AH$4,0)</f>
        <v>0</v>
      </c>
      <c r="AI11" s="188">
        <f>_xlfn.IFERROR(AI$10*AI$4,0)</f>
        <v>0</v>
      </c>
      <c r="AJ11" s="170" t="s">
        <v>278</v>
      </c>
      <c r="AK11" s="187">
        <f>_xlfn.IFERROR(AL$7*AK$4,0)</f>
        <v>0</v>
      </c>
      <c r="AL11" s="188">
        <f>_xlfn.IFERROR(AL$10*AL$4,0)</f>
        <v>0</v>
      </c>
      <c r="AM11" s="170" t="s">
        <v>278</v>
      </c>
      <c r="AN11" s="187">
        <f>_xlfn.IFERROR(AO$7*AN$4,0)</f>
        <v>0</v>
      </c>
      <c r="AO11" s="188">
        <f>_xlfn.IFERROR(AO$10*AO$4,0)</f>
        <v>0</v>
      </c>
      <c r="AP11" s="532"/>
      <c r="AQ11" s="705"/>
      <c r="AR11" s="705"/>
      <c r="AS11" s="705"/>
      <c r="AT11" s="705"/>
      <c r="AU11" s="705"/>
      <c r="AV11" s="705"/>
      <c r="AW11" s="706"/>
    </row>
    <row r="12" spans="1:49" ht="13.5" customHeight="1" thickBot="1">
      <c r="A12" s="209" t="str">
        <f>L22</f>
        <v>CO</v>
      </c>
      <c r="B12" s="210">
        <f>IF(K22&lt;&gt;0,K22,"")</f>
      </c>
      <c r="C12" s="433">
        <f>IF(K22&lt;&gt;0,IF(K21&gt;(K22*1000/2),"MEDIDO","CALCULADO"),"")</f>
      </c>
      <c r="D12" s="433">
        <f>IF(C12="","",IF(C12="MEDIDO","OTH","SSC"))</f>
      </c>
      <c r="E12" s="433">
        <f t="shared" si="1"/>
      </c>
      <c r="F12" s="433">
        <f>IF(C12="","",IF(C12="MEDIDO","-","EMEP/CORINAIR"))</f>
      </c>
      <c r="G12" s="434">
        <f t="shared" si="2"/>
      </c>
      <c r="H12" s="169"/>
      <c r="K12" s="424">
        <f>M12+P12+S12+V12+Y12+AB12+AE12+AH12+AK12+AN12</f>
        <v>0</v>
      </c>
      <c r="L12" s="170" t="s">
        <v>279</v>
      </c>
      <c r="M12" s="189">
        <f>Mediciones!H14*1000</f>
        <v>0</v>
      </c>
      <c r="N12" s="190"/>
      <c r="O12" s="170" t="s">
        <v>279</v>
      </c>
      <c r="P12" s="189">
        <f>Mediciones!H41*1000</f>
        <v>0</v>
      </c>
      <c r="Q12" s="190"/>
      <c r="R12" s="170" t="s">
        <v>279</v>
      </c>
      <c r="S12" s="189">
        <f>Mediciones!H68*1000</f>
        <v>0</v>
      </c>
      <c r="T12" s="190"/>
      <c r="U12" s="170" t="s">
        <v>279</v>
      </c>
      <c r="V12" s="189">
        <f>Mediciones!H95*1000</f>
        <v>0</v>
      </c>
      <c r="W12" s="190"/>
      <c r="X12" s="170" t="s">
        <v>279</v>
      </c>
      <c r="Y12" s="189">
        <f>Mediciones!H122*1000</f>
        <v>0</v>
      </c>
      <c r="Z12" s="190"/>
      <c r="AA12" s="170" t="s">
        <v>279</v>
      </c>
      <c r="AB12" s="189">
        <f>Mediciones!H149*1000</f>
        <v>0</v>
      </c>
      <c r="AC12" s="190"/>
      <c r="AD12" s="170" t="s">
        <v>279</v>
      </c>
      <c r="AE12" s="189">
        <f>Mediciones!H176*1000</f>
        <v>0</v>
      </c>
      <c r="AF12" s="190"/>
      <c r="AG12" s="170" t="s">
        <v>279</v>
      </c>
      <c r="AH12" s="189">
        <f>Mediciones!H203*1000</f>
        <v>0</v>
      </c>
      <c r="AI12" s="190"/>
      <c r="AJ12" s="170" t="s">
        <v>279</v>
      </c>
      <c r="AK12" s="189">
        <f>Mediciones!H230*1000</f>
        <v>0</v>
      </c>
      <c r="AL12" s="190"/>
      <c r="AM12" s="170" t="s">
        <v>279</v>
      </c>
      <c r="AN12" s="189">
        <f>Mediciones!H257*1000</f>
        <v>0</v>
      </c>
      <c r="AO12" s="190"/>
      <c r="AP12" s="532"/>
      <c r="AQ12" s="705"/>
      <c r="AR12" s="705"/>
      <c r="AS12" s="705"/>
      <c r="AT12" s="705"/>
      <c r="AU12" s="705"/>
      <c r="AV12" s="705"/>
      <c r="AW12" s="706"/>
    </row>
    <row r="13" spans="1:49" ht="13.5" customHeight="1" thickBot="1" thickTop="1">
      <c r="A13" s="175" t="s">
        <v>225</v>
      </c>
      <c r="B13" s="176"/>
      <c r="C13" s="425"/>
      <c r="D13" s="425"/>
      <c r="E13" s="425"/>
      <c r="F13" s="425"/>
      <c r="G13" s="426"/>
      <c r="H13" s="169"/>
      <c r="K13" s="191">
        <f>M13+P13+S13+V13+Y13+AB13+AE13+AH13+AK13+AN13</f>
        <v>0</v>
      </c>
      <c r="L13" s="192" t="s">
        <v>218</v>
      </c>
      <c r="M13" s="193">
        <f>(IF(Mediciones!$H$5=1,IF(M12=0,M11,M12)+N11,IF(M12=0,N11,M12)+M11))/1000</f>
        <v>0</v>
      </c>
      <c r="N13" s="194"/>
      <c r="O13" s="192" t="s">
        <v>218</v>
      </c>
      <c r="P13" s="193">
        <f>(IF(Mediciones!$H$32=1,IF(P12=0,P11,P12)+Q11,IF(P12=0,Q11,P12)+P11))/1000</f>
        <v>0</v>
      </c>
      <c r="Q13" s="194"/>
      <c r="R13" s="192" t="s">
        <v>218</v>
      </c>
      <c r="S13" s="193">
        <f>(IF(Mediciones!$H$59=1,IF(S12=0,S11,S12)+T11,IF(S12=0,T11,S12)+S11))/1000</f>
        <v>0</v>
      </c>
      <c r="T13" s="194"/>
      <c r="U13" s="192" t="s">
        <v>218</v>
      </c>
      <c r="V13" s="193">
        <f>(IF(Mediciones!$H$86=1,IF(V12=0,V11,V12)+W11,IF(V12=0,W11,V12)+V11))/1000</f>
        <v>0</v>
      </c>
      <c r="W13" s="194"/>
      <c r="X13" s="192" t="s">
        <v>218</v>
      </c>
      <c r="Y13" s="193">
        <f>(IF(Mediciones!$H$113=1,IF(Y12=0,Y11,Y12)+Z11,IF(Y12=0,Z11,Y12)+Y11))/1000</f>
        <v>0</v>
      </c>
      <c r="Z13" s="194"/>
      <c r="AA13" s="192" t="s">
        <v>218</v>
      </c>
      <c r="AB13" s="193">
        <f>(IF(Mediciones!$H$140=1,IF(AB12=0,AB11,AB12)+AC11,IF(AB12=0,AC11,AB12)+AB11))/1000</f>
        <v>0</v>
      </c>
      <c r="AC13" s="194"/>
      <c r="AD13" s="192" t="s">
        <v>218</v>
      </c>
      <c r="AE13" s="193">
        <f>(IF(Mediciones!$H$167=1,IF(AE12=0,AE11,AE12)+AF11,IF(AE12=0,AF11,AE12)+AE11))/1000</f>
        <v>0</v>
      </c>
      <c r="AF13" s="194"/>
      <c r="AG13" s="192" t="s">
        <v>218</v>
      </c>
      <c r="AH13" s="193">
        <f>(IF(Mediciones!$H$194=1,IF(AH12=0,AH11,AH12)+AI11,IF(AH12=0,AI11,AH12)+AH11))/1000</f>
        <v>0</v>
      </c>
      <c r="AI13" s="194"/>
      <c r="AJ13" s="192" t="s">
        <v>218</v>
      </c>
      <c r="AK13" s="193">
        <f>(IF(Mediciones!$H$221=1,IF(AK12=0,AK11,AK12)+AL11,IF(AK12=0,AL11,AK12)+AK11))/1000</f>
        <v>0</v>
      </c>
      <c r="AL13" s="194"/>
      <c r="AM13" s="192" t="s">
        <v>218</v>
      </c>
      <c r="AN13" s="193">
        <f>(IF(Mediciones!$H$248=1,IF(AN12=0,AN11,AN12)+AO11,IF(AN12=0,AO11,AN12)+AN11))/1000</f>
        <v>0</v>
      </c>
      <c r="AO13" s="194"/>
      <c r="AP13" s="532"/>
      <c r="AQ13" s="534" t="s">
        <v>411</v>
      </c>
      <c r="AR13" s="705" t="s">
        <v>412</v>
      </c>
      <c r="AS13" s="705"/>
      <c r="AT13" s="705"/>
      <c r="AU13" s="705"/>
      <c r="AV13" s="705"/>
      <c r="AW13" s="706"/>
    </row>
    <row r="14" spans="1:49" ht="13.5" customHeight="1" thickTop="1">
      <c r="A14" s="205" t="str">
        <f>L49</f>
        <v>TSP</v>
      </c>
      <c r="B14" s="206">
        <f>IF(K49&lt;&gt;0,K49,"")</f>
      </c>
      <c r="C14" s="427">
        <f>IF(K49&lt;&gt;0,IF(K48&gt;(K49*1000/2),"MEDIDO","CALCULADO"),"")</f>
      </c>
      <c r="D14" s="427">
        <f>IF(C14="","",IF(C14="MEDIDO","OTH","SSC"))</f>
      </c>
      <c r="E14" s="427">
        <f>IF(C14="","",IF(C14="MEDIDO","-","Factores de emisión"))</f>
      </c>
      <c r="F14" s="427">
        <f>IF(C14="","",IF(C14="MEDIDO","-","EMEP/CORINAIR"))</f>
      </c>
      <c r="G14" s="428">
        <f>IF(C14="","",IF(C14="MEDIDO","Ver informe mediciones","-"))</f>
      </c>
      <c r="H14" s="169"/>
      <c r="M14" s="181" t="s">
        <v>145</v>
      </c>
      <c r="N14" s="182" t="s">
        <v>1</v>
      </c>
      <c r="O14" s="195"/>
      <c r="P14" s="181" t="s">
        <v>145</v>
      </c>
      <c r="Q14" s="182" t="s">
        <v>1</v>
      </c>
      <c r="S14" s="181" t="s">
        <v>145</v>
      </c>
      <c r="T14" s="182" t="s">
        <v>1</v>
      </c>
      <c r="V14" s="181" t="s">
        <v>145</v>
      </c>
      <c r="W14" s="182" t="s">
        <v>1</v>
      </c>
      <c r="Y14" s="181" t="s">
        <v>145</v>
      </c>
      <c r="Z14" s="182" t="s">
        <v>1</v>
      </c>
      <c r="AB14" s="181" t="s">
        <v>145</v>
      </c>
      <c r="AC14" s="182" t="s">
        <v>1</v>
      </c>
      <c r="AE14" s="181" t="s">
        <v>145</v>
      </c>
      <c r="AF14" s="182" t="s">
        <v>1</v>
      </c>
      <c r="AH14" s="181" t="s">
        <v>145</v>
      </c>
      <c r="AI14" s="182" t="s">
        <v>1</v>
      </c>
      <c r="AK14" s="181" t="s">
        <v>145</v>
      </c>
      <c r="AL14" s="182" t="s">
        <v>1</v>
      </c>
      <c r="AN14" s="181" t="s">
        <v>145</v>
      </c>
      <c r="AO14" s="182" t="s">
        <v>1</v>
      </c>
      <c r="AP14" s="532"/>
      <c r="AQ14"/>
      <c r="AR14" s="705"/>
      <c r="AS14" s="705"/>
      <c r="AT14" s="705"/>
      <c r="AU14" s="705"/>
      <c r="AV14" s="705"/>
      <c r="AW14" s="706"/>
    </row>
    <row r="15" spans="1:49" ht="13.5" customHeight="1" thickBot="1">
      <c r="A15" s="207" t="str">
        <f>L58</f>
        <v>PM10</v>
      </c>
      <c r="B15" s="208">
        <f>IF(K58&lt;&gt;0,K58,"")</f>
      </c>
      <c r="C15" s="429">
        <f>IF(K58&lt;&gt;0,IF(K57&gt;(K58*1000/2),"MEDIDO","CALCULADO"),"")</f>
      </c>
      <c r="D15" s="429">
        <f>IF(C15="","",IF(C15="MEDIDO","OTH","SSC"))</f>
      </c>
      <c r="E15" s="429">
        <f>IF(C15="","",IF(C15="MEDIDO","-","Factores de emisión"))</f>
      </c>
      <c r="F15" s="429">
        <f>IF(C15="","",IF(C15="MEDIDO","-","EMEP/CORINAIR"))</f>
      </c>
      <c r="G15" s="430">
        <f>IF(C15="","",IF(C15="MEDIDO","Ver informe mediciones","-"))</f>
      </c>
      <c r="H15" s="169"/>
      <c r="M15" s="183">
        <f>M$2</f>
        <v>1</v>
      </c>
      <c r="N15" s="184">
        <f>M$3</f>
        <v>1</v>
      </c>
      <c r="P15" s="183">
        <f>P$2</f>
        <v>1</v>
      </c>
      <c r="Q15" s="184">
        <f>P$3</f>
        <v>1</v>
      </c>
      <c r="S15" s="183">
        <f>S$2</f>
        <v>1</v>
      </c>
      <c r="T15" s="184">
        <f>S$3</f>
        <v>1</v>
      </c>
      <c r="V15" s="183">
        <f>V$2</f>
        <v>1</v>
      </c>
      <c r="W15" s="184">
        <f>V$3</f>
        <v>1</v>
      </c>
      <c r="Y15" s="183">
        <f>Y$2</f>
        <v>1</v>
      </c>
      <c r="Z15" s="184">
        <f>Y$3</f>
        <v>1</v>
      </c>
      <c r="AB15" s="183">
        <f>AB$2</f>
        <v>1</v>
      </c>
      <c r="AC15" s="184">
        <f>AB$3</f>
        <v>1</v>
      </c>
      <c r="AE15" s="183">
        <f>AE$2</f>
        <v>1</v>
      </c>
      <c r="AF15" s="184">
        <f>AE$3</f>
        <v>1</v>
      </c>
      <c r="AH15" s="183">
        <f>AH$2</f>
        <v>1</v>
      </c>
      <c r="AI15" s="184">
        <f>AH$3</f>
        <v>1</v>
      </c>
      <c r="AK15" s="183">
        <f>AK$2</f>
        <v>1</v>
      </c>
      <c r="AL15" s="184">
        <f>AK$3</f>
        <v>1</v>
      </c>
      <c r="AN15" s="183">
        <f>AN$2</f>
        <v>1</v>
      </c>
      <c r="AO15" s="184">
        <f>AN$3</f>
        <v>1</v>
      </c>
      <c r="AP15" s="532"/>
      <c r="AQ15"/>
      <c r="AR15" s="705"/>
      <c r="AS15" s="705"/>
      <c r="AT15" s="705"/>
      <c r="AU15" s="705"/>
      <c r="AV15" s="705"/>
      <c r="AW15" s="706"/>
    </row>
    <row r="16" spans="1:49" ht="13.5" customHeight="1" thickBot="1">
      <c r="A16" s="209" t="str">
        <f>L67</f>
        <v>PM2.5</v>
      </c>
      <c r="B16" s="210">
        <f>IF(K67&lt;&gt;0,K67,"")</f>
      </c>
      <c r="C16" s="433">
        <f>IF(K67&lt;&gt;0,IF(K66&gt;(K67*1000/2),"MEDIDO","CALCULADO"),"")</f>
      </c>
      <c r="D16" s="433">
        <f>IF(C16="","",IF(C16="MEDIDO","OTH","SSC"))</f>
      </c>
      <c r="E16" s="433">
        <f>IF(C16="","",IF(C16="MEDIDO","-","Factores de emisión"))</f>
      </c>
      <c r="F16" s="433">
        <f>IF(C16="","",IF(C16="MEDIDO","-","EMEP/CORINAIR"))</f>
      </c>
      <c r="G16" s="434">
        <f>IF(C16="","",IF(C16="MEDIDO","Ver informe mediciones","-"))</f>
      </c>
      <c r="H16" s="169"/>
      <c r="M16" s="185" t="s">
        <v>248</v>
      </c>
      <c r="N16" s="186">
        <f>IF(M15=1,DGET('Tabla 02'!$B$4:$AC$17,'Tabla 02'!$F$4,N14:N15),IF(M15=2,DGET('Tabla 02'!$B$18:$AC$31,'Tabla 02'!$F$18,N14:N15),IF(M15=3,DGET('Tabla 02'!$B$32:$AC$45,'Tabla 02'!$F$32,N14:N15),IF(M15=4,DGET('Tabla 02'!$B$46:$AC$59,'Tabla 02'!$F$46,N14:N15),IF(M15=5,DGET('Tabla 02'!$B$60:$AC$73,'Tabla 02'!$F$60,N14:N15),IF(M15=6,DGET('Tabla 02'!$B$74:$AC$87,'Tabla 02'!$F$74,N14:N15),0))))))</f>
        <v>39</v>
      </c>
      <c r="P16" s="185" t="s">
        <v>248</v>
      </c>
      <c r="Q16" s="186">
        <f>IF(P15=1,DGET('Tabla 02'!$B$4:$AC$17,'Tabla 02'!$F$4,Q14:Q15),IF(P15=2,DGET('Tabla 02'!$B$18:$AC$31,'Tabla 02'!$F$18,Q14:Q15),IF(P15=3,DGET('Tabla 02'!$B$32:$AC$45,'Tabla 02'!$F$32,Q14:Q15),IF(P15=4,DGET('Tabla 02'!$B$46:$AC$59,'Tabla 02'!$F$46,Q14:Q15),IF(P15=5,DGET('Tabla 02'!$B$60:$AC$73,'Tabla 02'!$F$60,Q14:Q15),IF(P15=6,DGET('Tabla 02'!$B$74:$AC$87,'Tabla 02'!$F$74,Q14:Q15),0))))))</f>
        <v>39</v>
      </c>
      <c r="S16" s="185" t="s">
        <v>248</v>
      </c>
      <c r="T16" s="186">
        <f>IF(S15=1,DGET('Tabla 02'!$B$4:$AC$17,'Tabla 02'!$F$4,T14:T15),IF(S15=2,DGET('Tabla 02'!$B$18:$AC$31,'Tabla 02'!$F$18,T14:T15),IF(S15=3,DGET('Tabla 02'!$B$32:$AC$45,'Tabla 02'!$F$32,T14:T15),IF(S15=4,DGET('Tabla 02'!$B$46:$AC$59,'Tabla 02'!$F$46,T14:T15),IF(S15=5,DGET('Tabla 02'!$B$60:$AC$73,'Tabla 02'!$F$60,T14:T15),IF(S15=6,DGET('Tabla 02'!$B$74:$AC$87,'Tabla 02'!$F$74,T14:T15),0))))))</f>
        <v>39</v>
      </c>
      <c r="V16" s="185" t="s">
        <v>248</v>
      </c>
      <c r="W16" s="186">
        <f>IF(V15=1,DGET('Tabla 02'!$B$4:$AC$17,'Tabla 02'!$F$4,W14:W15),IF(V15=2,DGET('Tabla 02'!$B$18:$AC$31,'Tabla 02'!$F$18,W14:W15),IF(V15=3,DGET('Tabla 02'!$B$32:$AC$45,'Tabla 02'!$F$32,W14:W15),IF(V15=4,DGET('Tabla 02'!$B$46:$AC$59,'Tabla 02'!$F$46,W14:W15),IF(V15=5,DGET('Tabla 02'!$B$60:$AC$73,'Tabla 02'!$F$60,W14:W15),IF(V15=6,DGET('Tabla 02'!$B$74:$AC$87,'Tabla 02'!$F$74,W14:W15),0))))))</f>
        <v>39</v>
      </c>
      <c r="Y16" s="185" t="s">
        <v>248</v>
      </c>
      <c r="Z16" s="186">
        <f>IF(Y15=1,DGET('Tabla 02'!$B$4:$AC$17,'Tabla 02'!$F$4,Z14:Z15),IF(Y15=2,DGET('Tabla 02'!$B$18:$AC$31,'Tabla 02'!$F$18,Z14:Z15),IF(Y15=3,DGET('Tabla 02'!$B$32:$AC$45,'Tabla 02'!$F$32,Z14:Z15),IF(Y15=4,DGET('Tabla 02'!$B$46:$AC$59,'Tabla 02'!$F$46,Z14:Z15),IF(Y15=5,DGET('Tabla 02'!$B$60:$AC$73,'Tabla 02'!$F$60,Z14:Z15),IF(Y15=6,DGET('Tabla 02'!$B$74:$AC$87,'Tabla 02'!$F$74,Z14:Z15),0))))))</f>
        <v>39</v>
      </c>
      <c r="AB16" s="185" t="s">
        <v>248</v>
      </c>
      <c r="AC16" s="186">
        <f>IF(AB15=1,DGET('Tabla 02'!$B$4:$AC$17,'Tabla 02'!$F$4,AC14:AC15),IF(AB15=2,DGET('Tabla 02'!$B$18:$AC$31,'Tabla 02'!$F$18,AC14:AC15),IF(AB15=3,DGET('Tabla 02'!$B$32:$AC$45,'Tabla 02'!$F$32,AC14:AC15),IF(AB15=4,DGET('Tabla 02'!$B$46:$AC$59,'Tabla 02'!$F$46,AC14:AC15),IF(AB15=5,DGET('Tabla 02'!$B$60:$AC$73,'Tabla 02'!$F$60,AC14:AC15),IF(AB15=6,DGET('Tabla 02'!$B$74:$AC$87,'Tabla 02'!$F$74,AC14:AC15),0))))))</f>
        <v>39</v>
      </c>
      <c r="AE16" s="185" t="s">
        <v>248</v>
      </c>
      <c r="AF16" s="186">
        <f>IF(AE15=1,DGET('Tabla 02'!$B$4:$AC$17,'Tabla 02'!$F$4,AF14:AF15),IF(AE15=2,DGET('Tabla 02'!$B$18:$AC$31,'Tabla 02'!$F$18,AF14:AF15),IF(AE15=3,DGET('Tabla 02'!$B$32:$AC$45,'Tabla 02'!$F$32,AF14:AF15),IF(AE15=4,DGET('Tabla 02'!$B$46:$AC$59,'Tabla 02'!$F$46,AF14:AF15),IF(AE15=5,DGET('Tabla 02'!$B$60:$AC$73,'Tabla 02'!$F$60,AF14:AF15),IF(AE15=6,DGET('Tabla 02'!$B$74:$AC$87,'Tabla 02'!$F$74,AF14:AF15),0))))))</f>
        <v>39</v>
      </c>
      <c r="AH16" s="185" t="s">
        <v>248</v>
      </c>
      <c r="AI16" s="186">
        <f>IF(AH15=1,DGET('Tabla 02'!$B$4:$AC$17,'Tabla 02'!$F$4,AI14:AI15),IF(AH15=2,DGET('Tabla 02'!$B$18:$AC$31,'Tabla 02'!$F$18,AI14:AI15),IF(AH15=3,DGET('Tabla 02'!$B$32:$AC$45,'Tabla 02'!$F$32,AI14:AI15),IF(AH15=4,DGET('Tabla 02'!$B$46:$AC$59,'Tabla 02'!$F$46,AI14:AI15),IF(AH15=5,DGET('Tabla 02'!$B$60:$AC$73,'Tabla 02'!$F$60,AI14:AI15),IF(AH15=6,DGET('Tabla 02'!$B$74:$AC$87,'Tabla 02'!$F$74,AI14:AI15),0))))))</f>
        <v>39</v>
      </c>
      <c r="AK16" s="185" t="s">
        <v>248</v>
      </c>
      <c r="AL16" s="186">
        <f>IF(AK15=1,DGET('Tabla 02'!$B$4:$AC$17,'Tabla 02'!$F$4,AL14:AL15),IF(AK15=2,DGET('Tabla 02'!$B$18:$AC$31,'Tabla 02'!$F$18,AL14:AL15),IF(AK15=3,DGET('Tabla 02'!$B$32:$AC$45,'Tabla 02'!$F$32,AL14:AL15),IF(AK15=4,DGET('Tabla 02'!$B$46:$AC$59,'Tabla 02'!$F$46,AL14:AL15),IF(AK15=5,DGET('Tabla 02'!$B$60:$AC$73,'Tabla 02'!$F$60,AL14:AL15),IF(AK15=6,DGET('Tabla 02'!$B$74:$AC$87,'Tabla 02'!$F$74,AL14:AL15),0))))))</f>
        <v>39</v>
      </c>
      <c r="AN16" s="185" t="s">
        <v>248</v>
      </c>
      <c r="AO16" s="186">
        <f>IF(AN15=1,DGET('Tabla 02'!$B$4:$AC$17,'Tabla 02'!$F$4,AO14:AO15),IF(AN15=2,DGET('Tabla 02'!$B$18:$AC$31,'Tabla 02'!$F$18,AO14:AO15),IF(AN15=3,DGET('Tabla 02'!$B$32:$AC$45,'Tabla 02'!$F$32,AO14:AO15),IF(AN15=4,DGET('Tabla 02'!$B$46:$AC$59,'Tabla 02'!$F$46,AO14:AO15),IF(AN15=5,DGET('Tabla 02'!$B$60:$AC$73,'Tabla 02'!$F$60,AO14:AO15),IF(AN15=6,DGET('Tabla 02'!$B$74:$AC$87,'Tabla 02'!$F$74,AO14:AO15),0))))))</f>
        <v>39</v>
      </c>
      <c r="AP16" s="532"/>
      <c r="AQ16" s="535" t="s">
        <v>411</v>
      </c>
      <c r="AR16" s="705" t="s">
        <v>413</v>
      </c>
      <c r="AS16" s="705"/>
      <c r="AT16" s="705"/>
      <c r="AU16" s="705"/>
      <c r="AV16" s="705"/>
      <c r="AW16" s="706"/>
    </row>
    <row r="17" spans="1:49" ht="13.5" customHeight="1" thickBot="1" thickTop="1">
      <c r="A17" s="196" t="s">
        <v>224</v>
      </c>
      <c r="B17" s="176"/>
      <c r="C17" s="425"/>
      <c r="D17" s="425"/>
      <c r="E17" s="425"/>
      <c r="F17" s="425"/>
      <c r="G17" s="435"/>
      <c r="H17" s="169"/>
      <c r="M17" s="181" t="s">
        <v>145</v>
      </c>
      <c r="N17" s="182" t="s">
        <v>1</v>
      </c>
      <c r="P17" s="181" t="s">
        <v>145</v>
      </c>
      <c r="Q17" s="182" t="s">
        <v>1</v>
      </c>
      <c r="S17" s="181" t="s">
        <v>145</v>
      </c>
      <c r="T17" s="182" t="s">
        <v>1</v>
      </c>
      <c r="V17" s="181" t="s">
        <v>145</v>
      </c>
      <c r="W17" s="182" t="s">
        <v>1</v>
      </c>
      <c r="Y17" s="181" t="s">
        <v>145</v>
      </c>
      <c r="Z17" s="182" t="s">
        <v>1</v>
      </c>
      <c r="AB17" s="181" t="s">
        <v>145</v>
      </c>
      <c r="AC17" s="182" t="s">
        <v>1</v>
      </c>
      <c r="AE17" s="181" t="s">
        <v>145</v>
      </c>
      <c r="AF17" s="182" t="s">
        <v>1</v>
      </c>
      <c r="AH17" s="181" t="s">
        <v>145</v>
      </c>
      <c r="AI17" s="182" t="s">
        <v>1</v>
      </c>
      <c r="AK17" s="181" t="s">
        <v>145</v>
      </c>
      <c r="AL17" s="182" t="s">
        <v>1</v>
      </c>
      <c r="AN17" s="181" t="s">
        <v>145</v>
      </c>
      <c r="AO17" s="182" t="s">
        <v>1</v>
      </c>
      <c r="AP17" s="532"/>
      <c r="AQ17"/>
      <c r="AR17" s="705"/>
      <c r="AS17" s="705"/>
      <c r="AT17" s="705"/>
      <c r="AU17" s="705"/>
      <c r="AV17" s="705"/>
      <c r="AW17" s="706"/>
    </row>
    <row r="18" spans="1:49" ht="13.5" customHeight="1" thickBot="1" thickTop="1">
      <c r="A18" s="205" t="str">
        <f>L103</f>
        <v>As</v>
      </c>
      <c r="B18" s="211">
        <f>IF(K103&lt;&gt;0,K103,"")</f>
      </c>
      <c r="C18" s="436">
        <f>IF(K103&lt;&gt;0,IF(K102&gt;(K103*1000/2),"MEDIDO","CALCULADO"),"")</f>
      </c>
      <c r="D18" s="436">
        <f aca="true" t="shared" si="3" ref="D18:D25">IF(C18="","",IF(C18="MEDIDO","OTH","SSC"))</f>
      </c>
      <c r="E18" s="436">
        <f aca="true" t="shared" si="4" ref="E18:E25">IF(C18="","",IF(C18="MEDIDO","-","Factores de emisión"))</f>
      </c>
      <c r="F18" s="436">
        <f aca="true" t="shared" si="5" ref="F18:F25">IF(C18="","",IF(C18="MEDIDO","-","EMEP/CORINAIR"))</f>
      </c>
      <c r="G18" s="428">
        <f aca="true" t="shared" si="6" ref="G18:G25">IF(C18="","",IF(C18="MEDIDO","Ver informe mediciones","-"))</f>
      </c>
      <c r="H18" s="169"/>
      <c r="M18" s="183">
        <f>M$2</f>
        <v>1</v>
      </c>
      <c r="N18" s="184">
        <f>N$3</f>
        <v>1</v>
      </c>
      <c r="P18" s="183">
        <f>P$2</f>
        <v>1</v>
      </c>
      <c r="Q18" s="184">
        <f>Q$3</f>
        <v>1</v>
      </c>
      <c r="S18" s="183">
        <f>S$2</f>
        <v>1</v>
      </c>
      <c r="T18" s="184">
        <f>T$3</f>
        <v>1</v>
      </c>
      <c r="V18" s="183">
        <f>V$2</f>
        <v>1</v>
      </c>
      <c r="W18" s="184">
        <f>W$3</f>
        <v>1</v>
      </c>
      <c r="Y18" s="183">
        <f>Y$2</f>
        <v>1</v>
      </c>
      <c r="Z18" s="184">
        <f>Z$3</f>
        <v>1</v>
      </c>
      <c r="AB18" s="183">
        <f>AB$2</f>
        <v>1</v>
      </c>
      <c r="AC18" s="184">
        <f>AC$3</f>
        <v>1</v>
      </c>
      <c r="AE18" s="183">
        <f>AE$2</f>
        <v>1</v>
      </c>
      <c r="AF18" s="184">
        <f>AF$3</f>
        <v>1</v>
      </c>
      <c r="AH18" s="183">
        <f>AH$2</f>
        <v>1</v>
      </c>
      <c r="AI18" s="184">
        <f>AI$3</f>
        <v>1</v>
      </c>
      <c r="AK18" s="183">
        <f>AK$2</f>
        <v>1</v>
      </c>
      <c r="AL18" s="184">
        <f>AL$3</f>
        <v>1</v>
      </c>
      <c r="AN18" s="183">
        <f>AN$2</f>
        <v>1</v>
      </c>
      <c r="AO18" s="184">
        <f>AO$3</f>
        <v>1</v>
      </c>
      <c r="AP18" s="532"/>
      <c r="AQ18"/>
      <c r="AR18" s="705"/>
      <c r="AS18" s="705"/>
      <c r="AT18" s="705"/>
      <c r="AU18" s="705"/>
      <c r="AV18" s="705"/>
      <c r="AW18" s="706"/>
    </row>
    <row r="19" spans="1:49" ht="13.5" customHeight="1" thickBot="1">
      <c r="A19" s="207" t="str">
        <f>L85</f>
        <v>Cd</v>
      </c>
      <c r="B19" s="212">
        <f>IF(K85&lt;&gt;0,K85,"")</f>
      </c>
      <c r="C19" s="437">
        <f>IF(K85&lt;&gt;0,IF(K84&gt;(K85*1000/2),"MEDIDO","CALCULADO"),"")</f>
      </c>
      <c r="D19" s="437">
        <f t="shared" si="3"/>
      </c>
      <c r="E19" s="437">
        <f t="shared" si="4"/>
      </c>
      <c r="F19" s="437">
        <f t="shared" si="5"/>
      </c>
      <c r="G19" s="430">
        <f t="shared" si="6"/>
      </c>
      <c r="H19" s="169"/>
      <c r="M19" s="185" t="s">
        <v>248</v>
      </c>
      <c r="N19" s="186">
        <f>IF(M18=1,DGET('Tabla 02'!$B$4:$AC$17,'Tabla 02'!$F$4,N17:N18),IF(M18=2,DGET('Tabla 02'!$B$18:$AC$31,'Tabla 02'!$F$18,N17:N18),IF(M18=3,DGET('Tabla 02'!$B$32:$AC$45,'Tabla 02'!$F$32,N17:N18),IF(M18=4,DGET('Tabla 02'!$B$46:$AC$59,'Tabla 02'!$F$46,N17:N18),IF(M18=5,DGET('Tabla 02'!$B$60:$AC$73,'Tabla 02'!$F$60,N17:N18),IF(M18=6,DGET('Tabla 02'!$B$74:$AC$87,'Tabla 02'!$F$74,N17:N18),0))))))</f>
        <v>39</v>
      </c>
      <c r="P19" s="185" t="s">
        <v>248</v>
      </c>
      <c r="Q19" s="186">
        <f>IF(P18=1,DGET('Tabla 02'!$B$4:$AC$17,'Tabla 02'!$F$4,Q17:Q18),IF(P18=2,DGET('Tabla 02'!$B$18:$AC$31,'Tabla 02'!$F$18,Q17:Q18),IF(P18=3,DGET('Tabla 02'!$B$32:$AC$45,'Tabla 02'!$F$32,Q17:Q18),IF(P18=4,DGET('Tabla 02'!$B$46:$AC$59,'Tabla 02'!$F$46,Q17:Q18),IF(P18=5,DGET('Tabla 02'!$B$60:$AC$73,'Tabla 02'!$F$60,Q17:Q18),IF(P18=6,DGET('Tabla 02'!$B$74:$AC$87,'Tabla 02'!$F$74,Q17:Q18),0))))))</f>
        <v>39</v>
      </c>
      <c r="S19" s="185" t="s">
        <v>248</v>
      </c>
      <c r="T19" s="186">
        <f>IF(S18=1,DGET('Tabla 02'!$B$4:$AC$17,'Tabla 02'!$F$4,T17:T18),IF(S18=2,DGET('Tabla 02'!$B$18:$AC$31,'Tabla 02'!$F$18,T17:T18),IF(S18=3,DGET('Tabla 02'!$B$32:$AC$45,'Tabla 02'!$F$32,T17:T18),IF(S18=4,DGET('Tabla 02'!$B$46:$AC$59,'Tabla 02'!$F$46,T17:T18),IF(S18=5,DGET('Tabla 02'!$B$60:$AC$73,'Tabla 02'!$F$60,T17:T18),IF(S18=6,DGET('Tabla 02'!$B$74:$AC$87,'Tabla 02'!$F$74,T17:T18),0))))))</f>
        <v>39</v>
      </c>
      <c r="V19" s="185" t="s">
        <v>248</v>
      </c>
      <c r="W19" s="186">
        <f>IF(V18=1,DGET('Tabla 02'!$B$4:$AC$17,'Tabla 02'!$F$4,W17:W18),IF(V18=2,DGET('Tabla 02'!$B$18:$AC$31,'Tabla 02'!$F$18,W17:W18),IF(V18=3,DGET('Tabla 02'!$B$32:$AC$45,'Tabla 02'!$F$32,W17:W18),IF(V18=4,DGET('Tabla 02'!$B$46:$AC$59,'Tabla 02'!$F$46,W17:W18),IF(V18=5,DGET('Tabla 02'!$B$60:$AC$73,'Tabla 02'!$F$60,W17:W18),IF(V18=6,DGET('Tabla 02'!$B$74:$AC$87,'Tabla 02'!$F$74,W17:W18),0))))))</f>
        <v>39</v>
      </c>
      <c r="Y19" s="185" t="s">
        <v>248</v>
      </c>
      <c r="Z19" s="186">
        <f>IF(Y18=1,DGET('Tabla 02'!$B$4:$AC$17,'Tabla 02'!$F$4,Z17:Z18),IF(Y18=2,DGET('Tabla 02'!$B$18:$AC$31,'Tabla 02'!$F$18,Z17:Z18),IF(Y18=3,DGET('Tabla 02'!$B$32:$AC$45,'Tabla 02'!$F$32,Z17:Z18),IF(Y18=4,DGET('Tabla 02'!$B$46:$AC$59,'Tabla 02'!$F$46,Z17:Z18),IF(Y18=5,DGET('Tabla 02'!$B$60:$AC$73,'Tabla 02'!$F$60,Z17:Z18),IF(Y18=6,DGET('Tabla 02'!$B$74:$AC$87,'Tabla 02'!$F$74,Z17:Z18),0))))))</f>
        <v>39</v>
      </c>
      <c r="AB19" s="185" t="s">
        <v>248</v>
      </c>
      <c r="AC19" s="186">
        <f>IF(AB18=1,DGET('Tabla 02'!$B$4:$AC$17,'Tabla 02'!$F$4,AC17:AC18),IF(AB18=2,DGET('Tabla 02'!$B$18:$AC$31,'Tabla 02'!$F$18,AC17:AC18),IF(AB18=3,DGET('Tabla 02'!$B$32:$AC$45,'Tabla 02'!$F$32,AC17:AC18),IF(AB18=4,DGET('Tabla 02'!$B$46:$AC$59,'Tabla 02'!$F$46,AC17:AC18),IF(AB18=5,DGET('Tabla 02'!$B$60:$AC$73,'Tabla 02'!$F$60,AC17:AC18),IF(AB18=6,DGET('Tabla 02'!$B$74:$AC$87,'Tabla 02'!$F$74,AC17:AC18),0))))))</f>
        <v>39</v>
      </c>
      <c r="AE19" s="185" t="s">
        <v>248</v>
      </c>
      <c r="AF19" s="186">
        <f>IF(AE18=1,DGET('Tabla 02'!$B$4:$AC$17,'Tabla 02'!$F$4,AF17:AF18),IF(AE18=2,DGET('Tabla 02'!$B$18:$AC$31,'Tabla 02'!$F$18,AF17:AF18),IF(AE18=3,DGET('Tabla 02'!$B$32:$AC$45,'Tabla 02'!$F$32,AF17:AF18),IF(AE18=4,DGET('Tabla 02'!$B$46:$AC$59,'Tabla 02'!$F$46,AF17:AF18),IF(AE18=5,DGET('Tabla 02'!$B$60:$AC$73,'Tabla 02'!$F$60,AF17:AF18),IF(AE18=6,DGET('Tabla 02'!$B$74:$AC$87,'Tabla 02'!$F$74,AF17:AF18),0))))))</f>
        <v>39</v>
      </c>
      <c r="AH19" s="185" t="s">
        <v>248</v>
      </c>
      <c r="AI19" s="186">
        <f>IF(AH18=1,DGET('Tabla 02'!$B$4:$AC$17,'Tabla 02'!$F$4,AI17:AI18),IF(AH18=2,DGET('Tabla 02'!$B$18:$AC$31,'Tabla 02'!$F$18,AI17:AI18),IF(AH18=3,DGET('Tabla 02'!$B$32:$AC$45,'Tabla 02'!$F$32,AI17:AI18),IF(AH18=4,DGET('Tabla 02'!$B$46:$AC$59,'Tabla 02'!$F$46,AI17:AI18),IF(AH18=5,DGET('Tabla 02'!$B$60:$AC$73,'Tabla 02'!$F$60,AI17:AI18),IF(AH18=6,DGET('Tabla 02'!$B$74:$AC$87,'Tabla 02'!$F$74,AI17:AI18),0))))))</f>
        <v>39</v>
      </c>
      <c r="AK19" s="185" t="s">
        <v>248</v>
      </c>
      <c r="AL19" s="186">
        <f>IF(AK18=1,DGET('Tabla 02'!$B$4:$AC$17,'Tabla 02'!$F$4,AL17:AL18),IF(AK18=2,DGET('Tabla 02'!$B$18:$AC$31,'Tabla 02'!$F$18,AL17:AL18),IF(AK18=3,DGET('Tabla 02'!$B$32:$AC$45,'Tabla 02'!$F$32,AL17:AL18),IF(AK18=4,DGET('Tabla 02'!$B$46:$AC$59,'Tabla 02'!$F$46,AL17:AL18),IF(AK18=5,DGET('Tabla 02'!$B$60:$AC$73,'Tabla 02'!$F$60,AL17:AL18),IF(AK18=6,DGET('Tabla 02'!$B$74:$AC$87,'Tabla 02'!$F$74,AL17:AL18),0))))))</f>
        <v>39</v>
      </c>
      <c r="AN19" s="185" t="s">
        <v>248</v>
      </c>
      <c r="AO19" s="186">
        <f>IF(AN18=1,DGET('Tabla 02'!$B$4:$AC$17,'Tabla 02'!$F$4,AO17:AO18),IF(AN18=2,DGET('Tabla 02'!$B$18:$AC$31,'Tabla 02'!$F$18,AO17:AO18),IF(AN18=3,DGET('Tabla 02'!$B$32:$AC$45,'Tabla 02'!$F$32,AO17:AO18),IF(AN18=4,DGET('Tabla 02'!$B$46:$AC$59,'Tabla 02'!$F$46,AO17:AO18),IF(AN18=5,DGET('Tabla 02'!$B$60:$AC$73,'Tabla 02'!$F$60,AO17:AO18),IF(AN18=6,DGET('Tabla 02'!$B$74:$AC$87,'Tabla 02'!$F$74,AO17:AO18),0))))))</f>
        <v>39</v>
      </c>
      <c r="AP19" s="532"/>
      <c r="AQ19"/>
      <c r="AR19" s="705"/>
      <c r="AS19" s="705"/>
      <c r="AT19" s="705"/>
      <c r="AU19" s="705"/>
      <c r="AV19" s="705"/>
      <c r="AW19" s="706"/>
    </row>
    <row r="20" spans="1:49" ht="13.5" customHeight="1" thickBot="1">
      <c r="A20" s="207" t="str">
        <f>L112</f>
        <v>Cr</v>
      </c>
      <c r="B20" s="212">
        <f>IF(K112&lt;&gt;0,K112,"")</f>
      </c>
      <c r="C20" s="437">
        <f>IF(K112&lt;&gt;0,IF(K111&gt;(K112*1000/2),"MEDIDO","CALCULADO"),"")</f>
      </c>
      <c r="D20" s="437">
        <f t="shared" si="3"/>
      </c>
      <c r="E20" s="437">
        <f t="shared" si="4"/>
      </c>
      <c r="F20" s="437">
        <f t="shared" si="5"/>
      </c>
      <c r="G20" s="430">
        <f t="shared" si="6"/>
      </c>
      <c r="H20" s="169"/>
      <c r="L20" s="170" t="s">
        <v>278</v>
      </c>
      <c r="M20" s="187">
        <f>_xlfn.IFERROR(N$16*M$4,0)</f>
        <v>0</v>
      </c>
      <c r="N20" s="188">
        <f>_xlfn.IFERROR(N$19*N$4,0)</f>
        <v>0</v>
      </c>
      <c r="O20" s="170" t="s">
        <v>278</v>
      </c>
      <c r="P20" s="187">
        <f>_xlfn.IFERROR(Q$16*P$4,0)</f>
        <v>0</v>
      </c>
      <c r="Q20" s="188">
        <f>_xlfn.IFERROR(Q$19*Q$4,0)</f>
        <v>0</v>
      </c>
      <c r="R20" s="170" t="s">
        <v>278</v>
      </c>
      <c r="S20" s="187">
        <f>_xlfn.IFERROR(T$16*S$4,0)</f>
        <v>0</v>
      </c>
      <c r="T20" s="188">
        <f>_xlfn.IFERROR(T$19*T$4,0)</f>
        <v>0</v>
      </c>
      <c r="U20" s="170" t="s">
        <v>278</v>
      </c>
      <c r="V20" s="187">
        <f>_xlfn.IFERROR(W$16*V$4,0)</f>
        <v>0</v>
      </c>
      <c r="W20" s="188">
        <f>_xlfn.IFERROR(W$19*W$4,0)</f>
        <v>0</v>
      </c>
      <c r="X20" s="170" t="s">
        <v>278</v>
      </c>
      <c r="Y20" s="187">
        <f>_xlfn.IFERROR(Z$16*Y$4,0)</f>
        <v>0</v>
      </c>
      <c r="Z20" s="188">
        <f>_xlfn.IFERROR(Z$19*Z$4,0)</f>
        <v>0</v>
      </c>
      <c r="AA20" s="170" t="s">
        <v>278</v>
      </c>
      <c r="AB20" s="187">
        <f>_xlfn.IFERROR(AC$16*AB$4,0)</f>
        <v>0</v>
      </c>
      <c r="AC20" s="188">
        <f>_xlfn.IFERROR(AC$19*AC$4,0)</f>
        <v>0</v>
      </c>
      <c r="AD20" s="170" t="s">
        <v>278</v>
      </c>
      <c r="AE20" s="187">
        <f>_xlfn.IFERROR(AF$16*AE$4,0)</f>
        <v>0</v>
      </c>
      <c r="AF20" s="188">
        <f>_xlfn.IFERROR(AF$19*AF$4,0)</f>
        <v>0</v>
      </c>
      <c r="AG20" s="170" t="s">
        <v>278</v>
      </c>
      <c r="AH20" s="187">
        <f>_xlfn.IFERROR(AI$16*AH$4,0)</f>
        <v>0</v>
      </c>
      <c r="AI20" s="188">
        <f>_xlfn.IFERROR(AI$19*AI$4,0)</f>
        <v>0</v>
      </c>
      <c r="AJ20" s="170" t="s">
        <v>278</v>
      </c>
      <c r="AK20" s="187">
        <f>_xlfn.IFERROR(AL$16*AK$4,0)</f>
        <v>0</v>
      </c>
      <c r="AL20" s="188">
        <f>_xlfn.IFERROR(AL$19*AL$4,0)</f>
        <v>0</v>
      </c>
      <c r="AM20" s="170" t="s">
        <v>278</v>
      </c>
      <c r="AN20" s="187">
        <f>_xlfn.IFERROR(AO$16*AN$4,0)</f>
        <v>0</v>
      </c>
      <c r="AO20" s="188">
        <f>_xlfn.IFERROR(AO$19*AO$4,0)</f>
        <v>0</v>
      </c>
      <c r="AP20" s="532"/>
      <c r="AQ20" s="535" t="s">
        <v>411</v>
      </c>
      <c r="AR20" s="705" t="s">
        <v>414</v>
      </c>
      <c r="AS20" s="705"/>
      <c r="AT20" s="705"/>
      <c r="AU20" s="705"/>
      <c r="AV20" s="705"/>
      <c r="AW20" s="706"/>
    </row>
    <row r="21" spans="1:49" ht="13.5" customHeight="1" thickBot="1">
      <c r="A21" s="207" t="str">
        <f>L121</f>
        <v>Cu</v>
      </c>
      <c r="B21" s="212">
        <f>IF(K121&lt;&gt;0,K121,"")</f>
      </c>
      <c r="C21" s="437">
        <f>IF(K121&lt;&gt;0,IF(K120&gt;(K121*1000/2),"MEDIDO","CALCULADO"),"")</f>
      </c>
      <c r="D21" s="437">
        <f t="shared" si="3"/>
      </c>
      <c r="E21" s="437">
        <f t="shared" si="4"/>
      </c>
      <c r="F21" s="437">
        <f t="shared" si="5"/>
      </c>
      <c r="G21" s="430">
        <f t="shared" si="6"/>
      </c>
      <c r="H21" s="169"/>
      <c r="K21" s="424">
        <f>M21+P21+S21+V21+Y21+AB21+AE21+AH21+AK21+AN21</f>
        <v>0</v>
      </c>
      <c r="L21" s="170" t="s">
        <v>279</v>
      </c>
      <c r="M21" s="189">
        <f>Mediciones!H13*1000</f>
        <v>0</v>
      </c>
      <c r="N21" s="190"/>
      <c r="O21" s="170" t="s">
        <v>279</v>
      </c>
      <c r="P21" s="189">
        <f>Mediciones!H40*1000</f>
        <v>0</v>
      </c>
      <c r="Q21" s="190"/>
      <c r="R21" s="170" t="s">
        <v>279</v>
      </c>
      <c r="S21" s="189">
        <f>Mediciones!H67*1000</f>
        <v>0</v>
      </c>
      <c r="T21" s="190"/>
      <c r="U21" s="170" t="s">
        <v>279</v>
      </c>
      <c r="V21" s="189">
        <f>Mediciones!H94*1000</f>
        <v>0</v>
      </c>
      <c r="W21" s="190"/>
      <c r="X21" s="170" t="s">
        <v>279</v>
      </c>
      <c r="Y21" s="189">
        <f>Mediciones!H121*1000</f>
        <v>0</v>
      </c>
      <c r="Z21" s="190"/>
      <c r="AA21" s="170" t="s">
        <v>279</v>
      </c>
      <c r="AB21" s="189">
        <f>Mediciones!H148*1000</f>
        <v>0</v>
      </c>
      <c r="AC21" s="190"/>
      <c r="AD21" s="170" t="s">
        <v>279</v>
      </c>
      <c r="AE21" s="189">
        <f>Mediciones!H175*1000</f>
        <v>0</v>
      </c>
      <c r="AF21" s="190"/>
      <c r="AG21" s="170" t="s">
        <v>279</v>
      </c>
      <c r="AH21" s="189">
        <f>Mediciones!H202*1000</f>
        <v>0</v>
      </c>
      <c r="AI21" s="190"/>
      <c r="AJ21" s="170" t="s">
        <v>279</v>
      </c>
      <c r="AK21" s="189">
        <f>Mediciones!H229*1000</f>
        <v>0</v>
      </c>
      <c r="AL21" s="190"/>
      <c r="AM21" s="170" t="s">
        <v>279</v>
      </c>
      <c r="AN21" s="189">
        <f>Mediciones!H256*1000</f>
        <v>0</v>
      </c>
      <c r="AO21" s="190"/>
      <c r="AP21" s="532"/>
      <c r="AQ21"/>
      <c r="AR21" s="705"/>
      <c r="AS21" s="705"/>
      <c r="AT21" s="705"/>
      <c r="AU21" s="705"/>
      <c r="AV21" s="705"/>
      <c r="AW21" s="706"/>
    </row>
    <row r="22" spans="1:49" ht="13.5" customHeight="1" thickBot="1">
      <c r="A22" s="207" t="str">
        <f>L94</f>
        <v>Hg</v>
      </c>
      <c r="B22" s="212">
        <f>IF(K94&lt;&gt;0,K94,"")</f>
      </c>
      <c r="C22" s="437">
        <f>IF(K94&lt;&gt;0,IF(K93&gt;(K94*1000/2),"MEDIDO","CALCULADO"),"")</f>
      </c>
      <c r="D22" s="437">
        <f t="shared" si="3"/>
      </c>
      <c r="E22" s="437">
        <f t="shared" si="4"/>
      </c>
      <c r="F22" s="437">
        <f t="shared" si="5"/>
      </c>
      <c r="G22" s="430">
        <f t="shared" si="6"/>
      </c>
      <c r="H22" s="169"/>
      <c r="K22" s="191">
        <f>M22+P22+S22+V22+Y22+AB22+AE22+AH22+AK22+AN22</f>
        <v>0</v>
      </c>
      <c r="L22" s="192" t="s">
        <v>41</v>
      </c>
      <c r="M22" s="193">
        <f>(IF(Mediciones!$H$5=1,IF(M21=0,M20,M21)+N20,IF(M21=0,N20,M21)+M20))/1000</f>
        <v>0</v>
      </c>
      <c r="N22" s="194"/>
      <c r="O22" s="192" t="s">
        <v>41</v>
      </c>
      <c r="P22" s="193">
        <f>(IF(Mediciones!$H$32=1,IF(P21=0,P20,P21)+Q20,IF(P21=0,Q20,P21)+P20))/1000</f>
        <v>0</v>
      </c>
      <c r="Q22" s="194"/>
      <c r="R22" s="192" t="s">
        <v>41</v>
      </c>
      <c r="S22" s="193">
        <f>(IF(Mediciones!$H$59=1,IF(S21=0,S20,S21)+T20,IF(S21=0,T20,S21)+S20))/1000</f>
        <v>0</v>
      </c>
      <c r="T22" s="194"/>
      <c r="U22" s="192" t="s">
        <v>41</v>
      </c>
      <c r="V22" s="193">
        <f>(IF(Mediciones!$H$86=1,IF(V21=0,V20,V21)+W20,IF(V21=0,W20,V21)+V20))/1000</f>
        <v>0</v>
      </c>
      <c r="W22" s="194"/>
      <c r="X22" s="192" t="s">
        <v>41</v>
      </c>
      <c r="Y22" s="193">
        <f>(IF(Mediciones!$H$113=1,IF(Y21=0,Y20,Y21)+Z20,IF(Y21=0,Z20,Y21)+Y20))/1000</f>
        <v>0</v>
      </c>
      <c r="Z22" s="194"/>
      <c r="AA22" s="192" t="s">
        <v>41</v>
      </c>
      <c r="AB22" s="193">
        <f>(IF(Mediciones!$H$140=1,IF(AB21=0,AB20,AB21)+AC20,IF(AB21=0,AC20,AB21)+AB20))/1000</f>
        <v>0</v>
      </c>
      <c r="AC22" s="194"/>
      <c r="AD22" s="192" t="s">
        <v>41</v>
      </c>
      <c r="AE22" s="193">
        <f>(IF(Mediciones!$H$167=1,IF(AE21=0,AE20,AE21)+AF20,IF(AE21=0,AF20,AE21)+AE20))/1000</f>
        <v>0</v>
      </c>
      <c r="AF22" s="194"/>
      <c r="AG22" s="192" t="s">
        <v>41</v>
      </c>
      <c r="AH22" s="193">
        <f>(IF(Mediciones!$H$194=1,IF(AH21=0,AH20,AH21)+AI20,IF(AH21=0,AI20,AH21)+AH20))/1000</f>
        <v>0</v>
      </c>
      <c r="AI22" s="194"/>
      <c r="AJ22" s="192" t="s">
        <v>41</v>
      </c>
      <c r="AK22" s="193">
        <f>(IF(Mediciones!$H$221=1,IF(AK21=0,AK20,AK21)+AL20,IF(AK21=0,AL20,AK21)+AK20))/1000</f>
        <v>0</v>
      </c>
      <c r="AL22" s="194"/>
      <c r="AM22" s="192" t="s">
        <v>41</v>
      </c>
      <c r="AN22" s="193">
        <f>(IF(Mediciones!$H$248=1,IF(AN21=0,AN20,AN21)+AO20,IF(AN21=0,AO20,AN21)+AN20))/1000</f>
        <v>0</v>
      </c>
      <c r="AO22" s="194"/>
      <c r="AP22" s="532"/>
      <c r="AQ22"/>
      <c r="AR22" s="705"/>
      <c r="AS22" s="705"/>
      <c r="AT22" s="705"/>
      <c r="AU22" s="705"/>
      <c r="AV22" s="705"/>
      <c r="AW22" s="706"/>
    </row>
    <row r="23" spans="1:49" s="169" customFormat="1" ht="13.5" customHeight="1">
      <c r="A23" s="207" t="str">
        <f>L130</f>
        <v>Ni</v>
      </c>
      <c r="B23" s="212">
        <f>IF(K130&lt;&gt;0,K130,"")</f>
      </c>
      <c r="C23" s="437">
        <f>IF(K130&lt;&gt;0,IF(K129&gt;(K130*1000/2),"MEDIDO","CALCULADO"),"")</f>
      </c>
      <c r="D23" s="437">
        <f t="shared" si="3"/>
      </c>
      <c r="E23" s="437">
        <f t="shared" si="4"/>
      </c>
      <c r="F23" s="437">
        <f t="shared" si="5"/>
      </c>
      <c r="G23" s="430">
        <f t="shared" si="6"/>
      </c>
      <c r="I23" s="170"/>
      <c r="J23" s="170"/>
      <c r="K23" s="171"/>
      <c r="L23" s="170"/>
      <c r="M23" s="181" t="s">
        <v>145</v>
      </c>
      <c r="N23" s="182" t="s">
        <v>1</v>
      </c>
      <c r="O23" s="170"/>
      <c r="P23" s="181" t="s">
        <v>145</v>
      </c>
      <c r="Q23" s="182" t="s">
        <v>1</v>
      </c>
      <c r="R23" s="170"/>
      <c r="S23" s="181" t="s">
        <v>145</v>
      </c>
      <c r="T23" s="182" t="s">
        <v>1</v>
      </c>
      <c r="U23" s="170"/>
      <c r="V23" s="181" t="s">
        <v>145</v>
      </c>
      <c r="W23" s="182" t="s">
        <v>1</v>
      </c>
      <c r="X23" s="170"/>
      <c r="Y23" s="181" t="s">
        <v>145</v>
      </c>
      <c r="Z23" s="182" t="s">
        <v>1</v>
      </c>
      <c r="AA23" s="170"/>
      <c r="AB23" s="181" t="s">
        <v>145</v>
      </c>
      <c r="AC23" s="182" t="s">
        <v>1</v>
      </c>
      <c r="AD23" s="170"/>
      <c r="AE23" s="181" t="s">
        <v>145</v>
      </c>
      <c r="AF23" s="182" t="s">
        <v>1</v>
      </c>
      <c r="AG23" s="170"/>
      <c r="AH23" s="181" t="s">
        <v>145</v>
      </c>
      <c r="AI23" s="182" t="s">
        <v>1</v>
      </c>
      <c r="AJ23" s="170"/>
      <c r="AK23" s="181" t="s">
        <v>145</v>
      </c>
      <c r="AL23" s="182" t="s">
        <v>1</v>
      </c>
      <c r="AM23" s="170"/>
      <c r="AN23" s="181" t="s">
        <v>145</v>
      </c>
      <c r="AO23" s="182" t="s">
        <v>1</v>
      </c>
      <c r="AP23" s="532"/>
      <c r="AQ23"/>
      <c r="AR23" s="705"/>
      <c r="AS23" s="705"/>
      <c r="AT23" s="705"/>
      <c r="AU23" s="705"/>
      <c r="AV23" s="705"/>
      <c r="AW23" s="706"/>
    </row>
    <row r="24" spans="1:49" s="169" customFormat="1" ht="16.5" thickBot="1">
      <c r="A24" s="207" t="str">
        <f>L76</f>
        <v>Pb</v>
      </c>
      <c r="B24" s="212">
        <f>IF(K76&lt;&gt;0,K76,"")</f>
      </c>
      <c r="C24" s="437">
        <f>IF(K76&lt;&gt;0,IF(K75&gt;(K76*1000/2),"MEDIDO","CALCULADO"),"")</f>
      </c>
      <c r="D24" s="437">
        <f t="shared" si="3"/>
      </c>
      <c r="E24" s="437">
        <f t="shared" si="4"/>
      </c>
      <c r="F24" s="437">
        <f t="shared" si="5"/>
      </c>
      <c r="G24" s="430">
        <f t="shared" si="6"/>
      </c>
      <c r="I24" s="170"/>
      <c r="J24" s="170"/>
      <c r="K24" s="171"/>
      <c r="L24" s="170"/>
      <c r="M24" s="183">
        <f>M$2</f>
        <v>1</v>
      </c>
      <c r="N24" s="184">
        <f>M$3</f>
        <v>1</v>
      </c>
      <c r="O24" s="170"/>
      <c r="P24" s="183">
        <f>P$2</f>
        <v>1</v>
      </c>
      <c r="Q24" s="184">
        <f>P$3</f>
        <v>1</v>
      </c>
      <c r="R24" s="170"/>
      <c r="S24" s="183">
        <f>S$2</f>
        <v>1</v>
      </c>
      <c r="T24" s="184">
        <f>S$3</f>
        <v>1</v>
      </c>
      <c r="U24" s="170"/>
      <c r="V24" s="183">
        <f>V$2</f>
        <v>1</v>
      </c>
      <c r="W24" s="184">
        <f>V$3</f>
        <v>1</v>
      </c>
      <c r="X24" s="170"/>
      <c r="Y24" s="183">
        <f>Y$2</f>
        <v>1</v>
      </c>
      <c r="Z24" s="184">
        <f>Y$3</f>
        <v>1</v>
      </c>
      <c r="AA24" s="170"/>
      <c r="AB24" s="183">
        <f>AB$2</f>
        <v>1</v>
      </c>
      <c r="AC24" s="184">
        <f>AB$3</f>
        <v>1</v>
      </c>
      <c r="AD24" s="170"/>
      <c r="AE24" s="183">
        <f>AE$2</f>
        <v>1</v>
      </c>
      <c r="AF24" s="184">
        <f>AE$3</f>
        <v>1</v>
      </c>
      <c r="AG24" s="170"/>
      <c r="AH24" s="183">
        <f>AH$2</f>
        <v>1</v>
      </c>
      <c r="AI24" s="184">
        <f>AH$3</f>
        <v>1</v>
      </c>
      <c r="AJ24" s="170"/>
      <c r="AK24" s="183">
        <f>AK$2</f>
        <v>1</v>
      </c>
      <c r="AL24" s="184">
        <f>AK$3</f>
        <v>1</v>
      </c>
      <c r="AM24" s="170"/>
      <c r="AN24" s="183">
        <f>AN$2</f>
        <v>1</v>
      </c>
      <c r="AO24" s="184">
        <f>AN$3</f>
        <v>1</v>
      </c>
      <c r="AP24" s="532"/>
      <c r="AQ24" s="535" t="s">
        <v>411</v>
      </c>
      <c r="AR24" s="705" t="s">
        <v>416</v>
      </c>
      <c r="AS24" s="705"/>
      <c r="AT24" s="705"/>
      <c r="AU24" s="705"/>
      <c r="AV24" s="705"/>
      <c r="AW24" s="706"/>
    </row>
    <row r="25" spans="1:49" s="169" customFormat="1" ht="13.5" customHeight="1" thickBot="1">
      <c r="A25" s="209" t="str">
        <f>L139</f>
        <v>Zn</v>
      </c>
      <c r="B25" s="213">
        <f>IF(K139&lt;&gt;0,K139,"")</f>
      </c>
      <c r="C25" s="438">
        <f>IF(K139&lt;&gt;0,IF(K138&gt;(K139*1000/2),"MEDIDO","CALCULADO"),"")</f>
      </c>
      <c r="D25" s="438">
        <f t="shared" si="3"/>
      </c>
      <c r="E25" s="438">
        <f t="shared" si="4"/>
      </c>
      <c r="F25" s="438">
        <f t="shared" si="5"/>
      </c>
      <c r="G25" s="434">
        <f t="shared" si="6"/>
      </c>
      <c r="I25" s="170"/>
      <c r="J25" s="170"/>
      <c r="K25" s="171"/>
      <c r="L25" s="170"/>
      <c r="M25" s="185" t="s">
        <v>249</v>
      </c>
      <c r="N25" s="186">
        <f>IF(M24=1,DGET('Tabla 02'!$B$4:$AC$17,'Tabla 02'!$G$4,N23:N24),IF(M24=2,DGET('Tabla 02'!$B$18:$AC$31,'Tabla 02'!$G$18,N23:N24),IF(M24=3,DGET('Tabla 02'!$B$32:$AC$45,'Tabla 02'!$G$32,N23:N24),IF(M24=4,DGET('Tabla 02'!$B$46:$AC$59,'Tabla 02'!$G$46,N23:N24),IF(M24=5,DGET('Tabla 02'!$B$60:$AC$73,'Tabla 02'!$G$60,N23:N24),IF(M24=6,DGET('Tabla 02'!$B$74:$AC$87,'Tabla 02'!$G$74,N23:N24),0))))))</f>
        <v>2.6</v>
      </c>
      <c r="O25" s="170"/>
      <c r="P25" s="185" t="s">
        <v>249</v>
      </c>
      <c r="Q25" s="186">
        <f>IF(P24=1,DGET('Tabla 02'!$B$4:$AC$17,'Tabla 02'!$G$4,Q23:Q24),IF(P24=2,DGET('Tabla 02'!$B$18:$AC$31,'Tabla 02'!$G$18,Q23:Q24),IF(P24=3,DGET('Tabla 02'!$B$32:$AC$45,'Tabla 02'!$G$32,Q23:Q24),IF(P24=4,DGET('Tabla 02'!$B$46:$AC$59,'Tabla 02'!$G$46,Q23:Q24),IF(P24=5,DGET('Tabla 02'!$B$60:$AC$73,'Tabla 02'!$G$60,Q23:Q24),IF(P24=6,DGET('Tabla 02'!$B$74:$AC$87,'Tabla 02'!$G$74,Q23:Q24),0))))))</f>
        <v>2.6</v>
      </c>
      <c r="R25" s="170"/>
      <c r="S25" s="185" t="s">
        <v>249</v>
      </c>
      <c r="T25" s="186">
        <f>IF(S24=1,DGET('Tabla 02'!$B$4:$AC$17,'Tabla 02'!$G$4,T23:T24),IF(S24=2,DGET('Tabla 02'!$B$18:$AC$31,'Tabla 02'!$G$18,T23:T24),IF(S24=3,DGET('Tabla 02'!$B$32:$AC$45,'Tabla 02'!$G$32,T23:T24),IF(S24=4,DGET('Tabla 02'!$B$46:$AC$59,'Tabla 02'!$G$46,T23:T24),IF(S24=5,DGET('Tabla 02'!$B$60:$AC$73,'Tabla 02'!$G$60,T23:T24),IF(S24=6,DGET('Tabla 02'!$B$74:$AC$87,'Tabla 02'!$G$74,T23:T24),0))))))</f>
        <v>2.6</v>
      </c>
      <c r="U25" s="170"/>
      <c r="V25" s="185" t="s">
        <v>249</v>
      </c>
      <c r="W25" s="186">
        <f>IF(V24=1,DGET('Tabla 02'!$B$4:$AC$17,'Tabla 02'!$G$4,W23:W24),IF(V24=2,DGET('Tabla 02'!$B$18:$AC$31,'Tabla 02'!$G$18,W23:W24),IF(V24=3,DGET('Tabla 02'!$B$32:$AC$45,'Tabla 02'!$G$32,W23:W24),IF(V24=4,DGET('Tabla 02'!$B$46:$AC$59,'Tabla 02'!$G$46,W23:W24),IF(V24=5,DGET('Tabla 02'!$B$60:$AC$73,'Tabla 02'!$G$60,W23:W24),IF(V24=6,DGET('Tabla 02'!$B$74:$AC$87,'Tabla 02'!$G$74,W23:W24),0))))))</f>
        <v>2.6</v>
      </c>
      <c r="X25" s="170"/>
      <c r="Y25" s="185" t="s">
        <v>249</v>
      </c>
      <c r="Z25" s="186">
        <f>IF(Y24=1,DGET('Tabla 02'!$B$4:$AC$17,'Tabla 02'!$G$4,Z23:Z24),IF(Y24=2,DGET('Tabla 02'!$B$18:$AC$31,'Tabla 02'!$G$18,Z23:Z24),IF(Y24=3,DGET('Tabla 02'!$B$32:$AC$45,'Tabla 02'!$G$32,Z23:Z24),IF(Y24=4,DGET('Tabla 02'!$B$46:$AC$59,'Tabla 02'!$G$46,Z23:Z24),IF(Y24=5,DGET('Tabla 02'!$B$60:$AC$73,'Tabla 02'!$G$60,Z23:Z24),IF(Y24=6,DGET('Tabla 02'!$B$74:$AC$87,'Tabla 02'!$G$74,Z23:Z24),0))))))</f>
        <v>2.6</v>
      </c>
      <c r="AA25" s="170"/>
      <c r="AB25" s="185" t="s">
        <v>249</v>
      </c>
      <c r="AC25" s="186">
        <f>IF(AB24=1,DGET('Tabla 02'!$B$4:$AC$17,'Tabla 02'!$G$4,AC23:AC24),IF(AB24=2,DGET('Tabla 02'!$B$18:$AC$31,'Tabla 02'!$G$18,AC23:AC24),IF(AB24=3,DGET('Tabla 02'!$B$32:$AC$45,'Tabla 02'!$G$32,AC23:AC24),IF(AB24=4,DGET('Tabla 02'!$B$46:$AC$59,'Tabla 02'!$G$46,AC23:AC24),IF(AB24=5,DGET('Tabla 02'!$B$60:$AC$73,'Tabla 02'!$G$60,AC23:AC24),IF(AB24=6,DGET('Tabla 02'!$B$74:$AC$87,'Tabla 02'!$G$74,AC23:AC24),0))))))</f>
        <v>2.6</v>
      </c>
      <c r="AD25" s="170"/>
      <c r="AE25" s="185" t="s">
        <v>249</v>
      </c>
      <c r="AF25" s="186">
        <f>IF(AE24=1,DGET('Tabla 02'!$B$4:$AC$17,'Tabla 02'!$G$4,AF23:AF24),IF(AE24=2,DGET('Tabla 02'!$B$18:$AC$31,'Tabla 02'!$G$18,AF23:AF24),IF(AE24=3,DGET('Tabla 02'!$B$32:$AC$45,'Tabla 02'!$G$32,AF23:AF24),IF(AE24=4,DGET('Tabla 02'!$B$46:$AC$59,'Tabla 02'!$G$46,AF23:AF24),IF(AE24=5,DGET('Tabla 02'!$B$60:$AC$73,'Tabla 02'!$G$60,AF23:AF24),IF(AE24=6,DGET('Tabla 02'!$B$74:$AC$87,'Tabla 02'!$G$74,AF23:AF24),0))))))</f>
        <v>2.6</v>
      </c>
      <c r="AG25" s="170"/>
      <c r="AH25" s="185" t="s">
        <v>249</v>
      </c>
      <c r="AI25" s="186">
        <f>IF(AH24=1,DGET('Tabla 02'!$B$4:$AC$17,'Tabla 02'!$G$4,AI23:AI24),IF(AH24=2,DGET('Tabla 02'!$B$18:$AC$31,'Tabla 02'!$G$18,AI23:AI24),IF(AH24=3,DGET('Tabla 02'!$B$32:$AC$45,'Tabla 02'!$G$32,AI23:AI24),IF(AH24=4,DGET('Tabla 02'!$B$46:$AC$59,'Tabla 02'!$G$46,AI23:AI24),IF(AH24=5,DGET('Tabla 02'!$B$60:$AC$73,'Tabla 02'!$G$60,AI23:AI24),IF(AH24=6,DGET('Tabla 02'!$B$74:$AC$87,'Tabla 02'!$G$74,AI23:AI24),0))))))</f>
        <v>2.6</v>
      </c>
      <c r="AJ25" s="170"/>
      <c r="AK25" s="185" t="s">
        <v>249</v>
      </c>
      <c r="AL25" s="186">
        <f>IF(AK24=1,DGET('Tabla 02'!$B$4:$AC$17,'Tabla 02'!$G$4,AL23:AL24),IF(AK24=2,DGET('Tabla 02'!$B$18:$AC$31,'Tabla 02'!$G$18,AL23:AL24),IF(AK24=3,DGET('Tabla 02'!$B$32:$AC$45,'Tabla 02'!$G$32,AL23:AL24),IF(AK24=4,DGET('Tabla 02'!$B$46:$AC$59,'Tabla 02'!$G$46,AL23:AL24),IF(AK24=5,DGET('Tabla 02'!$B$60:$AC$73,'Tabla 02'!$G$60,AL23:AL24),IF(AK24=6,DGET('Tabla 02'!$B$74:$AC$87,'Tabla 02'!$G$74,AL23:AL24),0))))))</f>
        <v>2.6</v>
      </c>
      <c r="AM25" s="170"/>
      <c r="AN25" s="185" t="s">
        <v>249</v>
      </c>
      <c r="AO25" s="186">
        <f>IF(AN24=1,DGET('Tabla 02'!$B$4:$AC$17,'Tabla 02'!$G$4,AO23:AO24),IF(AN24=2,DGET('Tabla 02'!$B$18:$AC$31,'Tabla 02'!$G$18,AO23:AO24),IF(AN24=3,DGET('Tabla 02'!$B$32:$AC$45,'Tabla 02'!$G$32,AO23:AO24),IF(AN24=4,DGET('Tabla 02'!$B$46:$AC$59,'Tabla 02'!$G$46,AO23:AO24),IF(AN24=5,DGET('Tabla 02'!$B$60:$AC$73,'Tabla 02'!$G$60,AO23:AO24),IF(AN24=6,DGET('Tabla 02'!$B$74:$AC$87,'Tabla 02'!$G$74,AO23:AO24),0))))))</f>
        <v>2.6</v>
      </c>
      <c r="AP25" s="532"/>
      <c r="AQ25"/>
      <c r="AR25" s="705"/>
      <c r="AS25" s="705"/>
      <c r="AT25" s="705"/>
      <c r="AU25" s="705"/>
      <c r="AV25" s="705"/>
      <c r="AW25" s="706"/>
    </row>
    <row r="26" spans="1:49" s="169" customFormat="1" ht="17.25" thickBot="1" thickTop="1">
      <c r="A26" s="196" t="s">
        <v>223</v>
      </c>
      <c r="B26" s="176"/>
      <c r="C26" s="425"/>
      <c r="D26" s="425"/>
      <c r="E26" s="425"/>
      <c r="F26" s="425"/>
      <c r="G26" s="435"/>
      <c r="I26" s="170"/>
      <c r="J26" s="170"/>
      <c r="K26" s="171"/>
      <c r="L26" s="170"/>
      <c r="M26" s="181" t="s">
        <v>145</v>
      </c>
      <c r="N26" s="182" t="s">
        <v>1</v>
      </c>
      <c r="O26" s="170"/>
      <c r="P26" s="181" t="s">
        <v>145</v>
      </c>
      <c r="Q26" s="182" t="s">
        <v>1</v>
      </c>
      <c r="R26" s="170"/>
      <c r="S26" s="181" t="s">
        <v>145</v>
      </c>
      <c r="T26" s="182" t="s">
        <v>1</v>
      </c>
      <c r="U26" s="170"/>
      <c r="V26" s="181" t="s">
        <v>145</v>
      </c>
      <c r="W26" s="182" t="s">
        <v>1</v>
      </c>
      <c r="X26" s="170"/>
      <c r="Y26" s="181" t="s">
        <v>145</v>
      </c>
      <c r="Z26" s="182" t="s">
        <v>1</v>
      </c>
      <c r="AA26" s="170"/>
      <c r="AB26" s="181" t="s">
        <v>145</v>
      </c>
      <c r="AC26" s="182" t="s">
        <v>1</v>
      </c>
      <c r="AD26" s="170"/>
      <c r="AE26" s="181" t="s">
        <v>145</v>
      </c>
      <c r="AF26" s="182" t="s">
        <v>1</v>
      </c>
      <c r="AG26" s="170"/>
      <c r="AH26" s="181" t="s">
        <v>145</v>
      </c>
      <c r="AI26" s="182" t="s">
        <v>1</v>
      </c>
      <c r="AJ26" s="170"/>
      <c r="AK26" s="181" t="s">
        <v>145</v>
      </c>
      <c r="AL26" s="182" t="s">
        <v>1</v>
      </c>
      <c r="AM26" s="170"/>
      <c r="AN26" s="181" t="s">
        <v>145</v>
      </c>
      <c r="AO26" s="182" t="s">
        <v>1</v>
      </c>
      <c r="AP26" s="532"/>
      <c r="AQ26"/>
      <c r="AR26" s="705"/>
      <c r="AS26" s="705"/>
      <c r="AT26" s="705"/>
      <c r="AU26" s="705"/>
      <c r="AV26" s="705"/>
      <c r="AW26" s="706"/>
    </row>
    <row r="27" spans="1:49" s="169" customFormat="1" ht="13.5" customHeight="1" thickBot="1" thickTop="1">
      <c r="A27" s="205" t="s">
        <v>220</v>
      </c>
      <c r="B27" s="214">
        <f>IF(SUM(B28:B31)&lt;&gt;0,SUM(B28:B31),"")</f>
      </c>
      <c r="C27" s="439">
        <f>IF(SUM(B28:B31)&lt;&gt;0,IF((K165+K174+K183+K192)&gt;(B27*1000/2),"MEDIDO","CALCULADO"),"")</f>
      </c>
      <c r="D27" s="439">
        <f aca="true" t="shared" si="7" ref="D27:D34">IF(C27="","",IF(C27="MEDIDO","OTH","SSC"))</f>
      </c>
      <c r="E27" s="439">
        <f aca="true" t="shared" si="8" ref="E27:E34">IF(C27="","",IF(C27="MEDIDO","-","Factores de emisión"))</f>
      </c>
      <c r="F27" s="439">
        <f aca="true" t="shared" si="9" ref="F27:F34">IF(C27="","",IF(C27="MEDIDO","-","EMEP/CORINAIR"))</f>
      </c>
      <c r="G27" s="428">
        <f aca="true" t="shared" si="10" ref="G27:G34">IF(C27="","",IF(C27="MEDIDO","Ver informe mediciones","-"))</f>
      </c>
      <c r="I27" s="170"/>
      <c r="J27" s="170"/>
      <c r="K27" s="171"/>
      <c r="L27" s="170"/>
      <c r="M27" s="183">
        <f>M$2</f>
        <v>1</v>
      </c>
      <c r="N27" s="184">
        <f>N$3</f>
        <v>1</v>
      </c>
      <c r="O27" s="170"/>
      <c r="P27" s="183">
        <f>P$2</f>
        <v>1</v>
      </c>
      <c r="Q27" s="184">
        <f>Q$3</f>
        <v>1</v>
      </c>
      <c r="R27" s="170"/>
      <c r="S27" s="183">
        <f>S$2</f>
        <v>1</v>
      </c>
      <c r="T27" s="184">
        <f>T$3</f>
        <v>1</v>
      </c>
      <c r="U27" s="170"/>
      <c r="V27" s="183">
        <f>V$2</f>
        <v>1</v>
      </c>
      <c r="W27" s="184">
        <f>W$3</f>
        <v>1</v>
      </c>
      <c r="X27" s="170"/>
      <c r="Y27" s="183">
        <f>Y$2</f>
        <v>1</v>
      </c>
      <c r="Z27" s="184">
        <f>Z$3</f>
        <v>1</v>
      </c>
      <c r="AA27" s="170"/>
      <c r="AB27" s="183">
        <f>AB$2</f>
        <v>1</v>
      </c>
      <c r="AC27" s="184">
        <f>AC$3</f>
        <v>1</v>
      </c>
      <c r="AD27" s="170"/>
      <c r="AE27" s="183">
        <f>AE$2</f>
        <v>1</v>
      </c>
      <c r="AF27" s="184">
        <f>AF$3</f>
        <v>1</v>
      </c>
      <c r="AG27" s="170"/>
      <c r="AH27" s="183">
        <f>AH$2</f>
        <v>1</v>
      </c>
      <c r="AI27" s="184">
        <f>AI$3</f>
        <v>1</v>
      </c>
      <c r="AJ27" s="170"/>
      <c r="AK27" s="183">
        <f>AK$2</f>
        <v>1</v>
      </c>
      <c r="AL27" s="184">
        <f>AL$3</f>
        <v>1</v>
      </c>
      <c r="AM27" s="170"/>
      <c r="AN27" s="183">
        <f>AN$2</f>
        <v>1</v>
      </c>
      <c r="AO27" s="184">
        <f>AO$3</f>
        <v>1</v>
      </c>
      <c r="AP27" s="532"/>
      <c r="AQ27"/>
      <c r="AR27" s="705"/>
      <c r="AS27" s="705"/>
      <c r="AT27" s="705"/>
      <c r="AU27" s="705"/>
      <c r="AV27" s="705"/>
      <c r="AW27" s="706"/>
    </row>
    <row r="28" spans="1:49" s="169" customFormat="1" ht="13.5" customHeight="1" thickBot="1">
      <c r="A28" s="215" t="str">
        <f>L166</f>
        <v>Benzo(a)pyrene</v>
      </c>
      <c r="B28" s="216">
        <f>IF(K166&lt;&gt;0,K166,"")</f>
      </c>
      <c r="C28" s="440">
        <f>IF(K166&lt;&gt;0,IF(K165&gt;(K166*1000/2),"MEDIDO","CALCULADO"),"")</f>
      </c>
      <c r="D28" s="440">
        <f t="shared" si="7"/>
      </c>
      <c r="E28" s="440">
        <f t="shared" si="8"/>
      </c>
      <c r="F28" s="440">
        <f t="shared" si="9"/>
      </c>
      <c r="G28" s="441">
        <f t="shared" si="10"/>
      </c>
      <c r="I28" s="170"/>
      <c r="J28" s="170"/>
      <c r="K28" s="171"/>
      <c r="L28" s="170"/>
      <c r="M28" s="185" t="s">
        <v>249</v>
      </c>
      <c r="N28" s="186">
        <f>IF(M27=1,DGET('Tabla 02'!$B$4:$AC$17,'Tabla 02'!$G$4,N26:N27),IF(M27=2,DGET('Tabla 02'!$B$18:$AC$31,'Tabla 02'!$G$18,N26:N27),IF(M27=3,DGET('Tabla 02'!$B$32:$AC$45,'Tabla 02'!$G$32,N26:N27),IF(M27=4,DGET('Tabla 02'!$B$46:$AC$59,'Tabla 02'!$G$46,N26:N27),IF(M27=5,DGET('Tabla 02'!$B$60:$AC$73,'Tabla 02'!$G$60,N26:N27),IF(M27=6,DGET('Tabla 02'!$B$74:$AC$87,'Tabla 02'!$G$74,N26:N27),0))))))</f>
        <v>2.6</v>
      </c>
      <c r="O28" s="170"/>
      <c r="P28" s="185" t="s">
        <v>249</v>
      </c>
      <c r="Q28" s="186">
        <f>IF(P27=1,DGET('Tabla 02'!$B$4:$AC$17,'Tabla 02'!$G$4,Q26:Q27),IF(P27=2,DGET('Tabla 02'!$B$18:$AC$31,'Tabla 02'!$G$18,Q26:Q27),IF(P27=3,DGET('Tabla 02'!$B$32:$AC$45,'Tabla 02'!$G$32,Q26:Q27),IF(P27=4,DGET('Tabla 02'!$B$46:$AC$59,'Tabla 02'!$G$46,Q26:Q27),IF(P27=5,DGET('Tabla 02'!$B$60:$AC$73,'Tabla 02'!$G$60,Q26:Q27),IF(P27=6,DGET('Tabla 02'!$B$74:$AC$87,'Tabla 02'!$G$74,Q26:Q27),0))))))</f>
        <v>2.6</v>
      </c>
      <c r="R28" s="170"/>
      <c r="S28" s="185" t="s">
        <v>249</v>
      </c>
      <c r="T28" s="186">
        <f>IF(S27=1,DGET('Tabla 02'!$B$4:$AC$17,'Tabla 02'!$G$4,T26:T27),IF(S27=2,DGET('Tabla 02'!$B$18:$AC$31,'Tabla 02'!$G$18,T26:T27),IF(S27=3,DGET('Tabla 02'!$B$32:$AC$45,'Tabla 02'!$G$32,T26:T27),IF(S27=4,DGET('Tabla 02'!$B$46:$AC$59,'Tabla 02'!$G$46,T26:T27),IF(S27=5,DGET('Tabla 02'!$B$60:$AC$73,'Tabla 02'!$G$60,T26:T27),IF(S27=6,DGET('Tabla 02'!$B$74:$AC$87,'Tabla 02'!$G$74,T26:T27),0))))))</f>
        <v>2.6</v>
      </c>
      <c r="U28" s="170"/>
      <c r="V28" s="185" t="s">
        <v>249</v>
      </c>
      <c r="W28" s="186">
        <f>IF(V27=1,DGET('Tabla 02'!$B$4:$AC$17,'Tabla 02'!$G$4,W26:W27),IF(V27=2,DGET('Tabla 02'!$B$18:$AC$31,'Tabla 02'!$G$18,W26:W27),IF(V27=3,DGET('Tabla 02'!$B$32:$AC$45,'Tabla 02'!$G$32,W26:W27),IF(V27=4,DGET('Tabla 02'!$B$46:$AC$59,'Tabla 02'!$G$46,W26:W27),IF(V27=5,DGET('Tabla 02'!$B$60:$AC$73,'Tabla 02'!$G$60,W26:W27),IF(V27=6,DGET('Tabla 02'!$B$74:$AC$87,'Tabla 02'!$G$74,W26:W27),0))))))</f>
        <v>2.6</v>
      </c>
      <c r="X28" s="170"/>
      <c r="Y28" s="185" t="s">
        <v>249</v>
      </c>
      <c r="Z28" s="186">
        <f>IF(Y27=1,DGET('Tabla 02'!$B$4:$AC$17,'Tabla 02'!$G$4,Z26:Z27),IF(Y27=2,DGET('Tabla 02'!$B$18:$AC$31,'Tabla 02'!$G$18,Z26:Z27),IF(Y27=3,DGET('Tabla 02'!$B$32:$AC$45,'Tabla 02'!$G$32,Z26:Z27),IF(Y27=4,DGET('Tabla 02'!$B$46:$AC$59,'Tabla 02'!$G$46,Z26:Z27),IF(Y27=5,DGET('Tabla 02'!$B$60:$AC$73,'Tabla 02'!$G$60,Z26:Z27),IF(Y27=6,DGET('Tabla 02'!$B$74:$AC$87,'Tabla 02'!$G$74,Z26:Z27),0))))))</f>
        <v>2.6</v>
      </c>
      <c r="AA28" s="170"/>
      <c r="AB28" s="185" t="s">
        <v>249</v>
      </c>
      <c r="AC28" s="186">
        <f>IF(AB27=1,DGET('Tabla 02'!$B$4:$AC$17,'Tabla 02'!$G$4,AC26:AC27),IF(AB27=2,DGET('Tabla 02'!$B$18:$AC$31,'Tabla 02'!$G$18,AC26:AC27),IF(AB27=3,DGET('Tabla 02'!$B$32:$AC$45,'Tabla 02'!$G$32,AC26:AC27),IF(AB27=4,DGET('Tabla 02'!$B$46:$AC$59,'Tabla 02'!$G$46,AC26:AC27),IF(AB27=5,DGET('Tabla 02'!$B$60:$AC$73,'Tabla 02'!$G$60,AC26:AC27),IF(AB27=6,DGET('Tabla 02'!$B$74:$AC$87,'Tabla 02'!$G$74,AC26:AC27),0))))))</f>
        <v>2.6</v>
      </c>
      <c r="AD28" s="170"/>
      <c r="AE28" s="185" t="s">
        <v>249</v>
      </c>
      <c r="AF28" s="186">
        <f>IF(AE27=1,DGET('Tabla 02'!$B$4:$AC$17,'Tabla 02'!$G$4,AF26:AF27),IF(AE27=2,DGET('Tabla 02'!$B$18:$AC$31,'Tabla 02'!$G$18,AF26:AF27),IF(AE27=3,DGET('Tabla 02'!$B$32:$AC$45,'Tabla 02'!$G$32,AF26:AF27),IF(AE27=4,DGET('Tabla 02'!$B$46:$AC$59,'Tabla 02'!$G$46,AF26:AF27),IF(AE27=5,DGET('Tabla 02'!$B$60:$AC$73,'Tabla 02'!$G$60,AF26:AF27),IF(AE27=6,DGET('Tabla 02'!$B$74:$AC$87,'Tabla 02'!$G$74,AF26:AF27),0))))))</f>
        <v>2.6</v>
      </c>
      <c r="AG28" s="170"/>
      <c r="AH28" s="185" t="s">
        <v>249</v>
      </c>
      <c r="AI28" s="186">
        <f>IF(AH27=1,DGET('Tabla 02'!$B$4:$AC$17,'Tabla 02'!$G$4,AI26:AI27),IF(AH27=2,DGET('Tabla 02'!$B$18:$AC$31,'Tabla 02'!$G$18,AI26:AI27),IF(AH27=3,DGET('Tabla 02'!$B$32:$AC$45,'Tabla 02'!$G$32,AI26:AI27),IF(AH27=4,DGET('Tabla 02'!$B$46:$AC$59,'Tabla 02'!$G$46,AI26:AI27),IF(AH27=5,DGET('Tabla 02'!$B$60:$AC$73,'Tabla 02'!$G$60,AI26:AI27),IF(AH27=6,DGET('Tabla 02'!$B$74:$AC$87,'Tabla 02'!$G$74,AI26:AI27),0))))))</f>
        <v>2.6</v>
      </c>
      <c r="AJ28" s="170"/>
      <c r="AK28" s="185" t="s">
        <v>249</v>
      </c>
      <c r="AL28" s="186">
        <f>IF(AK27=1,DGET('Tabla 02'!$B$4:$AC$17,'Tabla 02'!$G$4,AL26:AL27),IF(AK27=2,DGET('Tabla 02'!$B$18:$AC$31,'Tabla 02'!$G$18,AL26:AL27),IF(AK27=3,DGET('Tabla 02'!$B$32:$AC$45,'Tabla 02'!$G$32,AL26:AL27),IF(AK27=4,DGET('Tabla 02'!$B$46:$AC$59,'Tabla 02'!$G$46,AL26:AL27),IF(AK27=5,DGET('Tabla 02'!$B$60:$AC$73,'Tabla 02'!$G$60,AL26:AL27),IF(AK27=6,DGET('Tabla 02'!$B$74:$AC$87,'Tabla 02'!$G$74,AL26:AL27),0))))))</f>
        <v>2.6</v>
      </c>
      <c r="AM28" s="170"/>
      <c r="AN28" s="185" t="s">
        <v>249</v>
      </c>
      <c r="AO28" s="186">
        <f>IF(AN27=1,DGET('Tabla 02'!$B$4:$AC$17,'Tabla 02'!$G$4,AO26:AO27),IF(AN27=2,DGET('Tabla 02'!$B$18:$AC$31,'Tabla 02'!$G$18,AO26:AO27),IF(AN27=3,DGET('Tabla 02'!$B$32:$AC$45,'Tabla 02'!$G$32,AO26:AO27),IF(AN27=4,DGET('Tabla 02'!$B$46:$AC$59,'Tabla 02'!$G$46,AO26:AO27),IF(AN27=5,DGET('Tabla 02'!$B$60:$AC$73,'Tabla 02'!$G$60,AO26:AO27),IF(AN27=6,DGET('Tabla 02'!$B$74:$AC$87,'Tabla 02'!$G$74,AO26:AO27),0))))))</f>
        <v>2.6</v>
      </c>
      <c r="AP28" s="533" t="s">
        <v>408</v>
      </c>
      <c r="AQ28" s="705" t="s">
        <v>415</v>
      </c>
      <c r="AR28" s="705"/>
      <c r="AS28" s="705"/>
      <c r="AT28" s="705"/>
      <c r="AU28" s="705"/>
      <c r="AV28" s="705"/>
      <c r="AW28" s="706"/>
    </row>
    <row r="29" spans="1:49" s="169" customFormat="1" ht="15.75" thickBot="1">
      <c r="A29" s="215" t="str">
        <f>L175</f>
        <v>Benzo(b)fluoranthene</v>
      </c>
      <c r="B29" s="216">
        <f>IF(K175&lt;&gt;0,K175,"")</f>
      </c>
      <c r="C29" s="440">
        <f>IF(K175&lt;&gt;0,IF(K174&gt;(K175*1000/2),"MEDIDO","CALCULADO"),"")</f>
      </c>
      <c r="D29" s="440">
        <f t="shared" si="7"/>
      </c>
      <c r="E29" s="440">
        <f t="shared" si="8"/>
      </c>
      <c r="F29" s="440">
        <f t="shared" si="9"/>
      </c>
      <c r="G29" s="441">
        <f t="shared" si="10"/>
      </c>
      <c r="I29" s="170"/>
      <c r="J29" s="170"/>
      <c r="K29" s="171"/>
      <c r="L29" s="170" t="s">
        <v>278</v>
      </c>
      <c r="M29" s="187">
        <f>_xlfn.IFERROR(N$25*M$4,0)</f>
        <v>0</v>
      </c>
      <c r="N29" s="188">
        <f>_xlfn.IFERROR(N$28*N$4,0)</f>
        <v>0</v>
      </c>
      <c r="O29" s="170" t="s">
        <v>278</v>
      </c>
      <c r="P29" s="187">
        <f>_xlfn.IFERROR(Q$25*P$4,0)</f>
        <v>0</v>
      </c>
      <c r="Q29" s="188">
        <f>_xlfn.IFERROR(Q$28*Q$4,0)</f>
        <v>0</v>
      </c>
      <c r="R29" s="170" t="s">
        <v>278</v>
      </c>
      <c r="S29" s="187">
        <f>_xlfn.IFERROR(T$25*S$4,0)</f>
        <v>0</v>
      </c>
      <c r="T29" s="188">
        <f>_xlfn.IFERROR(T$28*T$4,0)</f>
        <v>0</v>
      </c>
      <c r="U29" s="170" t="s">
        <v>278</v>
      </c>
      <c r="V29" s="187">
        <f>_xlfn.IFERROR(W$25*V$4,0)</f>
        <v>0</v>
      </c>
      <c r="W29" s="188">
        <f>_xlfn.IFERROR(W$28*W$4,0)</f>
        <v>0</v>
      </c>
      <c r="X29" s="170" t="s">
        <v>278</v>
      </c>
      <c r="Y29" s="187">
        <f>_xlfn.IFERROR(Z$25*Y$4,0)</f>
        <v>0</v>
      </c>
      <c r="Z29" s="188">
        <f>_xlfn.IFERROR(Z$28*Z$4,0)</f>
        <v>0</v>
      </c>
      <c r="AA29" s="170" t="s">
        <v>278</v>
      </c>
      <c r="AB29" s="187">
        <f>_xlfn.IFERROR(AC$25*AB$4,0)</f>
        <v>0</v>
      </c>
      <c r="AC29" s="188">
        <f>_xlfn.IFERROR(AC$28*AC$4,0)</f>
        <v>0</v>
      </c>
      <c r="AD29" s="170" t="s">
        <v>278</v>
      </c>
      <c r="AE29" s="187">
        <f>_xlfn.IFERROR(AF$25*AE$4,0)</f>
        <v>0</v>
      </c>
      <c r="AF29" s="188">
        <f>_xlfn.IFERROR(AF$28*AF$4,0)</f>
        <v>0</v>
      </c>
      <c r="AG29" s="170" t="s">
        <v>278</v>
      </c>
      <c r="AH29" s="187">
        <f>_xlfn.IFERROR(AI$25*AH$4,0)</f>
        <v>0</v>
      </c>
      <c r="AI29" s="188">
        <f>_xlfn.IFERROR(AI$28*AI$4,0)</f>
        <v>0</v>
      </c>
      <c r="AJ29" s="170" t="s">
        <v>278</v>
      </c>
      <c r="AK29" s="187">
        <f>_xlfn.IFERROR(AL$25*AK$4,0)</f>
        <v>0</v>
      </c>
      <c r="AL29" s="188">
        <f>_xlfn.IFERROR(AL$28*AL$4,0)</f>
        <v>0</v>
      </c>
      <c r="AM29" s="170" t="s">
        <v>278</v>
      </c>
      <c r="AN29" s="187">
        <f>_xlfn.IFERROR(AO$25*AN$4,0)</f>
        <v>0</v>
      </c>
      <c r="AO29" s="188">
        <f>_xlfn.IFERROR(AO$28*AO$4,0)</f>
        <v>0</v>
      </c>
      <c r="AP29" s="532"/>
      <c r="AQ29" s="705"/>
      <c r="AR29" s="705"/>
      <c r="AS29" s="705"/>
      <c r="AT29" s="705"/>
      <c r="AU29" s="705"/>
      <c r="AV29" s="705"/>
      <c r="AW29" s="706"/>
    </row>
    <row r="30" spans="1:49" s="169" customFormat="1" ht="15.75" thickBot="1">
      <c r="A30" s="215" t="str">
        <f>L184</f>
        <v>Benzo(k)fluoranthene</v>
      </c>
      <c r="B30" s="216">
        <f>IF(K184&lt;&gt;0,K184,"")</f>
      </c>
      <c r="C30" s="440">
        <f>IF(K184&lt;&gt;0,IF(K183&gt;(K184*1000/2),"MEDIDO","CALCULADO"),"")</f>
      </c>
      <c r="D30" s="440">
        <f t="shared" si="7"/>
      </c>
      <c r="E30" s="440">
        <f t="shared" si="8"/>
      </c>
      <c r="F30" s="440">
        <f t="shared" si="9"/>
      </c>
      <c r="G30" s="441">
        <f t="shared" si="10"/>
      </c>
      <c r="I30" s="170"/>
      <c r="J30" s="170"/>
      <c r="K30" s="424">
        <f>M30+P30+S30+V30+Y30+AB30+AE30+AH30+AK30+AN30</f>
        <v>0</v>
      </c>
      <c r="L30" s="170" t="s">
        <v>279</v>
      </c>
      <c r="M30" s="189">
        <f>Mediciones!H20*1000</f>
        <v>0</v>
      </c>
      <c r="N30" s="190"/>
      <c r="O30" s="170" t="s">
        <v>279</v>
      </c>
      <c r="P30" s="189">
        <f>Mediciones!H47*1000</f>
        <v>0</v>
      </c>
      <c r="Q30" s="190"/>
      <c r="R30" s="170" t="s">
        <v>279</v>
      </c>
      <c r="S30" s="189">
        <f>Mediciones!H74*1000</f>
        <v>0</v>
      </c>
      <c r="T30" s="190"/>
      <c r="U30" s="170" t="s">
        <v>279</v>
      </c>
      <c r="V30" s="189">
        <f>Mediciones!H101*1000</f>
        <v>0</v>
      </c>
      <c r="W30" s="190"/>
      <c r="X30" s="170" t="s">
        <v>279</v>
      </c>
      <c r="Y30" s="189">
        <f>Mediciones!H128*1000</f>
        <v>0</v>
      </c>
      <c r="Z30" s="190"/>
      <c r="AA30" s="170" t="s">
        <v>279</v>
      </c>
      <c r="AB30" s="189">
        <f>Mediciones!H155*1000</f>
        <v>0</v>
      </c>
      <c r="AC30" s="190"/>
      <c r="AD30" s="170" t="s">
        <v>279</v>
      </c>
      <c r="AE30" s="189">
        <f>Mediciones!H182*1000</f>
        <v>0</v>
      </c>
      <c r="AF30" s="190"/>
      <c r="AG30" s="170" t="s">
        <v>279</v>
      </c>
      <c r="AH30" s="189">
        <f>Mediciones!H209*1000</f>
        <v>0</v>
      </c>
      <c r="AI30" s="190"/>
      <c r="AJ30" s="170" t="s">
        <v>279</v>
      </c>
      <c r="AK30" s="189">
        <f>Mediciones!H236*1000</f>
        <v>0</v>
      </c>
      <c r="AL30" s="190"/>
      <c r="AM30" s="170" t="s">
        <v>279</v>
      </c>
      <c r="AN30" s="189">
        <f>Mediciones!H263*1000</f>
        <v>0</v>
      </c>
      <c r="AO30" s="190"/>
      <c r="AP30" s="532"/>
      <c r="AQ30" s="705"/>
      <c r="AR30" s="705"/>
      <c r="AS30" s="705"/>
      <c r="AT30" s="705"/>
      <c r="AU30" s="705"/>
      <c r="AV30" s="705"/>
      <c r="AW30" s="706"/>
    </row>
    <row r="31" spans="1:49" s="169" customFormat="1" ht="15.75" thickBot="1">
      <c r="A31" s="215" t="str">
        <f>L193</f>
        <v>Indeno(1,2,3-cd)pyrene</v>
      </c>
      <c r="B31" s="216">
        <f>IF(K193&lt;&gt;0,K193,"")</f>
      </c>
      <c r="C31" s="440">
        <f>IF(K193&lt;&gt;0,IF(K192&gt;(K193*1000/2),"MEDIDO","CALCULADO"),"")</f>
      </c>
      <c r="D31" s="440">
        <f t="shared" si="7"/>
      </c>
      <c r="E31" s="440">
        <f t="shared" si="8"/>
      </c>
      <c r="F31" s="440">
        <f t="shared" si="9"/>
      </c>
      <c r="G31" s="441">
        <f t="shared" si="10"/>
      </c>
      <c r="I31" s="170"/>
      <c r="J31" s="170"/>
      <c r="K31" s="191">
        <f>M31+P31+S31+V31+Y31+AB31+AE31+AH31+AK31+AN31</f>
        <v>0</v>
      </c>
      <c r="L31" s="192" t="s">
        <v>84</v>
      </c>
      <c r="M31" s="193">
        <f>(IF(Mediciones!$H$5=1,IF(M30=0,M29,M30)+N29,IF(M30=0,N29,M30)+M29))/1000</f>
        <v>0</v>
      </c>
      <c r="N31" s="194"/>
      <c r="O31" s="192" t="s">
        <v>84</v>
      </c>
      <c r="P31" s="193">
        <f>(IF(Mediciones!$H$32=1,IF(P30=0,P29,P30)+Q29,IF(P30=0,Q29,P30)+P29))/1000</f>
        <v>0</v>
      </c>
      <c r="Q31" s="194"/>
      <c r="R31" s="192" t="s">
        <v>84</v>
      </c>
      <c r="S31" s="193">
        <f>(IF(Mediciones!$H$59=1,IF(S30=0,S29,S30)+T29,IF(S30=0,T29,S30)+S29))/1000</f>
        <v>0</v>
      </c>
      <c r="T31" s="194"/>
      <c r="U31" s="192" t="s">
        <v>84</v>
      </c>
      <c r="V31" s="193">
        <f>(IF(Mediciones!$H$86=1,IF(V30=0,V29,V30)+W29,IF(V30=0,W29,V30)+V29))/1000</f>
        <v>0</v>
      </c>
      <c r="W31" s="194"/>
      <c r="X31" s="192" t="s">
        <v>84</v>
      </c>
      <c r="Y31" s="193">
        <f>(IF(Mediciones!$H$113=1,IF(Y30=0,Y29,Y30)+Z29,IF(Y30=0,Z29,Y30)+Y29))/1000</f>
        <v>0</v>
      </c>
      <c r="Z31" s="194"/>
      <c r="AA31" s="192" t="s">
        <v>84</v>
      </c>
      <c r="AB31" s="193">
        <f>(IF(Mediciones!$H$140=1,IF(AB30=0,AB29,AB30)+AC29,IF(AB30=0,AC29,AB30)+AB29))/1000</f>
        <v>0</v>
      </c>
      <c r="AC31" s="194"/>
      <c r="AD31" s="192" t="s">
        <v>84</v>
      </c>
      <c r="AE31" s="193">
        <f>(IF(Mediciones!$H$167=1,IF(AE30=0,AE29,AE30)+AF29,IF(AE30=0,AF29,AE30)+AE29))/1000</f>
        <v>0</v>
      </c>
      <c r="AF31" s="194"/>
      <c r="AG31" s="192" t="s">
        <v>84</v>
      </c>
      <c r="AH31" s="193">
        <f>(IF(Mediciones!$H$194=1,IF(AH30=0,AH29,AH30)+AI29,IF(AH30=0,AI29,AH30)+AH29))/1000</f>
        <v>0</v>
      </c>
      <c r="AI31" s="194"/>
      <c r="AJ31" s="192" t="s">
        <v>84</v>
      </c>
      <c r="AK31" s="193">
        <f>(IF(Mediciones!$H$221=1,IF(AK30=0,AK29,AK30)+AL29,IF(AK30=0,AL29,AK30)+AK29))/1000</f>
        <v>0</v>
      </c>
      <c r="AL31" s="194"/>
      <c r="AM31" s="192" t="s">
        <v>84</v>
      </c>
      <c r="AN31" s="193">
        <f>(IF(Mediciones!$H$248=1,IF(AN30=0,AN29,AN30)+AO29,IF(AN30=0,AO29,AN30)+AN29))/1000</f>
        <v>0</v>
      </c>
      <c r="AO31" s="194"/>
      <c r="AP31" s="532"/>
      <c r="AQ31" s="705"/>
      <c r="AR31" s="705"/>
      <c r="AS31" s="705"/>
      <c r="AT31" s="705"/>
      <c r="AU31" s="705"/>
      <c r="AV31" s="705"/>
      <c r="AW31" s="706"/>
    </row>
    <row r="32" spans="1:49" s="169" customFormat="1" ht="15.75">
      <c r="A32" s="207" t="s">
        <v>221</v>
      </c>
      <c r="B32" s="217">
        <f>IF(K202&lt;&gt;0,K202,"")</f>
      </c>
      <c r="C32" s="442">
        <f>IF(K202&lt;&gt;0,IF(K201&gt;(K202*1000/2),"MEDIDO","CALCULADO"),"")</f>
      </c>
      <c r="D32" s="442">
        <f t="shared" si="7"/>
      </c>
      <c r="E32" s="442">
        <f t="shared" si="8"/>
      </c>
      <c r="F32" s="442">
        <f t="shared" si="9"/>
      </c>
      <c r="G32" s="430">
        <f t="shared" si="10"/>
      </c>
      <c r="I32" s="170"/>
      <c r="J32" s="170"/>
      <c r="K32" s="171"/>
      <c r="L32" s="170"/>
      <c r="M32" s="181" t="s">
        <v>145</v>
      </c>
      <c r="N32" s="182" t="s">
        <v>1</v>
      </c>
      <c r="O32" s="170"/>
      <c r="P32" s="181" t="s">
        <v>145</v>
      </c>
      <c r="Q32" s="182" t="s">
        <v>1</v>
      </c>
      <c r="R32" s="170"/>
      <c r="S32" s="181" t="s">
        <v>145</v>
      </c>
      <c r="T32" s="182" t="s">
        <v>1</v>
      </c>
      <c r="U32" s="170"/>
      <c r="V32" s="181" t="s">
        <v>145</v>
      </c>
      <c r="W32" s="182" t="s">
        <v>1</v>
      </c>
      <c r="X32" s="170"/>
      <c r="Y32" s="181" t="s">
        <v>145</v>
      </c>
      <c r="Z32" s="182" t="s">
        <v>1</v>
      </c>
      <c r="AA32" s="170"/>
      <c r="AB32" s="181" t="s">
        <v>145</v>
      </c>
      <c r="AC32" s="182" t="s">
        <v>1</v>
      </c>
      <c r="AD32" s="170"/>
      <c r="AE32" s="181" t="s">
        <v>145</v>
      </c>
      <c r="AF32" s="182" t="s">
        <v>1</v>
      </c>
      <c r="AG32" s="170"/>
      <c r="AH32" s="181" t="s">
        <v>145</v>
      </c>
      <c r="AI32" s="182" t="s">
        <v>1</v>
      </c>
      <c r="AJ32" s="170"/>
      <c r="AK32" s="181" t="s">
        <v>145</v>
      </c>
      <c r="AL32" s="182" t="s">
        <v>1</v>
      </c>
      <c r="AM32" s="170"/>
      <c r="AN32" s="181" t="s">
        <v>145</v>
      </c>
      <c r="AO32" s="182" t="s">
        <v>1</v>
      </c>
      <c r="AP32" s="532"/>
      <c r="AQ32" s="705"/>
      <c r="AR32" s="705"/>
      <c r="AS32" s="705"/>
      <c r="AT32" s="705"/>
      <c r="AU32" s="705"/>
      <c r="AV32" s="705"/>
      <c r="AW32" s="706"/>
    </row>
    <row r="33" spans="1:49" s="169" customFormat="1" ht="20.25" customHeight="1" thickBot="1">
      <c r="A33" s="207" t="s">
        <v>222</v>
      </c>
      <c r="B33" s="217">
        <f>IF(K148&lt;&gt;0,K148,"")</f>
      </c>
      <c r="C33" s="442">
        <f>IF(K148&lt;&gt;0,IF(K147&gt;(K148*1000/2),"MEDIDO","CALCULADO"),"")</f>
      </c>
      <c r="D33" s="442">
        <f t="shared" si="7"/>
      </c>
      <c r="E33" s="442">
        <f t="shared" si="8"/>
      </c>
      <c r="F33" s="442">
        <f t="shared" si="9"/>
      </c>
      <c r="G33" s="430">
        <f t="shared" si="10"/>
      </c>
      <c r="I33" s="170"/>
      <c r="J33" s="170"/>
      <c r="K33" s="171"/>
      <c r="L33" s="170"/>
      <c r="M33" s="183">
        <f>M$2</f>
        <v>1</v>
      </c>
      <c r="N33" s="184">
        <f>M$3</f>
        <v>1</v>
      </c>
      <c r="O33" s="170"/>
      <c r="P33" s="183">
        <f>P$2</f>
        <v>1</v>
      </c>
      <c r="Q33" s="184">
        <f>P$3</f>
        <v>1</v>
      </c>
      <c r="R33" s="170"/>
      <c r="S33" s="183">
        <f>S$2</f>
        <v>1</v>
      </c>
      <c r="T33" s="184">
        <f>S$3</f>
        <v>1</v>
      </c>
      <c r="U33" s="170"/>
      <c r="V33" s="183">
        <f>V$2</f>
        <v>1</v>
      </c>
      <c r="W33" s="184">
        <f>V$3</f>
        <v>1</v>
      </c>
      <c r="X33" s="170"/>
      <c r="Y33" s="183">
        <f>Y$2</f>
        <v>1</v>
      </c>
      <c r="Z33" s="184">
        <f>Y$3</f>
        <v>1</v>
      </c>
      <c r="AA33" s="170"/>
      <c r="AB33" s="183">
        <f>AB$2</f>
        <v>1</v>
      </c>
      <c r="AC33" s="184">
        <f>AB$3</f>
        <v>1</v>
      </c>
      <c r="AD33" s="170"/>
      <c r="AE33" s="183">
        <f>AE$2</f>
        <v>1</v>
      </c>
      <c r="AF33" s="184">
        <f>AE$3</f>
        <v>1</v>
      </c>
      <c r="AG33" s="170"/>
      <c r="AH33" s="183">
        <f>AH$2</f>
        <v>1</v>
      </c>
      <c r="AI33" s="184">
        <f>AH$3</f>
        <v>1</v>
      </c>
      <c r="AJ33" s="170"/>
      <c r="AK33" s="183">
        <f>AK$2</f>
        <v>1</v>
      </c>
      <c r="AL33" s="184">
        <f>AK$3</f>
        <v>1</v>
      </c>
      <c r="AM33" s="170"/>
      <c r="AN33" s="183">
        <f>AN$2</f>
        <v>1</v>
      </c>
      <c r="AO33" s="184">
        <f>AN$3</f>
        <v>1</v>
      </c>
      <c r="AP33" s="536"/>
      <c r="AQ33" s="537"/>
      <c r="AR33" s="537"/>
      <c r="AS33" s="537"/>
      <c r="AT33" s="537"/>
      <c r="AU33" s="537"/>
      <c r="AV33" s="537"/>
      <c r="AW33" s="538"/>
    </row>
    <row r="34" spans="1:41" s="169" customFormat="1" ht="13.5" customHeight="1" thickBot="1" thickTop="1">
      <c r="A34" s="209" t="s">
        <v>219</v>
      </c>
      <c r="B34" s="218">
        <f>IF(K157&lt;&gt;0,K157,"")</f>
      </c>
      <c r="C34" s="443">
        <f>IF(K157&lt;&gt;0,IF(K156&gt;(K157*1000/2),"MEDIDO","CALCULADO"),"")</f>
      </c>
      <c r="D34" s="443">
        <f t="shared" si="7"/>
      </c>
      <c r="E34" s="443">
        <f t="shared" si="8"/>
      </c>
      <c r="F34" s="443">
        <f t="shared" si="9"/>
      </c>
      <c r="G34" s="434">
        <f t="shared" si="10"/>
      </c>
      <c r="I34" s="170"/>
      <c r="J34" s="170"/>
      <c r="K34" s="171"/>
      <c r="L34" s="170"/>
      <c r="M34" s="185" t="s">
        <v>251</v>
      </c>
      <c r="N34" s="186">
        <f>IF(M33=1,DGET('Tabla 02'!$B$4:$AC$17,'Tabla 02'!$H$4,N32:N33),IF(M33=2,DGET('Tabla 02'!$B$18:$AC$31,'Tabla 02'!$H$18,N32:N33),IF(M33=3,DGET('Tabla 02'!$B$32:$AC$45,'Tabla 02'!$H$32,N32:N33),IF(M33=4,DGET('Tabla 02'!$B$46:$AC$59,'Tabla 02'!$H$46,N32:N33),IF(M33=5,DGET('Tabla 02'!$B$60:$AC$73,'Tabla 02'!$H$60,N32:N33),IF(M33=6,DGET('Tabla 02'!$B$74:$AC$87,'Tabla 02'!$H$74,N32:N33),0))))))</f>
        <v>0.244</v>
      </c>
      <c r="O34" s="170"/>
      <c r="P34" s="185" t="s">
        <v>251</v>
      </c>
      <c r="Q34" s="186">
        <f>IF(P33=1,DGET('Tabla 02'!$B$4:$AC$17,'Tabla 02'!$H$4,Q32:Q33),IF(P33=2,DGET('Tabla 02'!$B$18:$AC$31,'Tabla 02'!$H$18,Q32:Q33),IF(P33=3,DGET('Tabla 02'!$B$32:$AC$45,'Tabla 02'!$H$32,Q32:Q33),IF(P33=4,DGET('Tabla 02'!$B$46:$AC$59,'Tabla 02'!$H$46,Q32:Q33),IF(P33=5,DGET('Tabla 02'!$B$60:$AC$73,'Tabla 02'!$H$60,Q32:Q33),IF(P33=6,DGET('Tabla 02'!$B$74:$AC$87,'Tabla 02'!$H$74,Q32:Q33),0))))))</f>
        <v>0.244</v>
      </c>
      <c r="R34" s="170"/>
      <c r="S34" s="185" t="s">
        <v>251</v>
      </c>
      <c r="T34" s="186">
        <f>IF(S33=1,DGET('Tabla 02'!$B$4:$AC$17,'Tabla 02'!$H$4,T32:T33),IF(S33=2,DGET('Tabla 02'!$B$18:$AC$31,'Tabla 02'!$H$18,T32:T33),IF(S33=3,DGET('Tabla 02'!$B$32:$AC$45,'Tabla 02'!$H$32,T32:T33),IF(S33=4,DGET('Tabla 02'!$B$46:$AC$59,'Tabla 02'!$H$46,T32:T33),IF(S33=5,DGET('Tabla 02'!$B$60:$AC$73,'Tabla 02'!$H$60,T32:T33),IF(S33=6,DGET('Tabla 02'!$B$74:$AC$87,'Tabla 02'!$H$74,T32:T33),0))))))</f>
        <v>0.244</v>
      </c>
      <c r="U34" s="170"/>
      <c r="V34" s="185" t="s">
        <v>251</v>
      </c>
      <c r="W34" s="186">
        <f>IF(V33=1,DGET('Tabla 02'!$B$4:$AC$17,'Tabla 02'!$H$4,W32:W33),IF(V33=2,DGET('Tabla 02'!$B$18:$AC$31,'Tabla 02'!$H$18,W32:W33),IF(V33=3,DGET('Tabla 02'!$B$32:$AC$45,'Tabla 02'!$H$32,W32:W33),IF(V33=4,DGET('Tabla 02'!$B$46:$AC$59,'Tabla 02'!$H$46,W32:W33),IF(V33=5,DGET('Tabla 02'!$B$60:$AC$73,'Tabla 02'!$H$60,W32:W33),IF(V33=6,DGET('Tabla 02'!$B$74:$AC$87,'Tabla 02'!$H$74,W32:W33),0))))))</f>
        <v>0.244</v>
      </c>
      <c r="X34" s="170"/>
      <c r="Y34" s="185" t="s">
        <v>251</v>
      </c>
      <c r="Z34" s="186">
        <f>IF(Y33=1,DGET('Tabla 02'!$B$4:$AC$17,'Tabla 02'!$H$4,Z32:Z33),IF(Y33=2,DGET('Tabla 02'!$B$18:$AC$31,'Tabla 02'!$H$18,Z32:Z33),IF(Y33=3,DGET('Tabla 02'!$B$32:$AC$45,'Tabla 02'!$H$32,Z32:Z33),IF(Y33=4,DGET('Tabla 02'!$B$46:$AC$59,'Tabla 02'!$H$46,Z32:Z33),IF(Y33=5,DGET('Tabla 02'!$B$60:$AC$73,'Tabla 02'!$H$60,Z32:Z33),IF(Y33=6,DGET('Tabla 02'!$B$74:$AC$87,'Tabla 02'!$H$74,Z32:Z33),0))))))</f>
        <v>0.244</v>
      </c>
      <c r="AA34" s="170"/>
      <c r="AB34" s="185" t="s">
        <v>251</v>
      </c>
      <c r="AC34" s="186">
        <f>IF(AB33=1,DGET('Tabla 02'!$B$4:$AC$17,'Tabla 02'!$H$4,AC32:AC33),IF(AB33=2,DGET('Tabla 02'!$B$18:$AC$31,'Tabla 02'!$H$18,AC32:AC33),IF(AB33=3,DGET('Tabla 02'!$B$32:$AC$45,'Tabla 02'!$H$32,AC32:AC33),IF(AB33=4,DGET('Tabla 02'!$B$46:$AC$59,'Tabla 02'!$H$46,AC32:AC33),IF(AB33=5,DGET('Tabla 02'!$B$60:$AC$73,'Tabla 02'!$H$60,AC32:AC33),IF(AB33=6,DGET('Tabla 02'!$B$74:$AC$87,'Tabla 02'!$H$74,AC32:AC33),0))))))</f>
        <v>0.244</v>
      </c>
      <c r="AD34" s="170"/>
      <c r="AE34" s="185" t="s">
        <v>251</v>
      </c>
      <c r="AF34" s="186">
        <f>IF(AE33=1,DGET('Tabla 02'!$B$4:$AC$17,'Tabla 02'!$H$4,AF32:AF33),IF(AE33=2,DGET('Tabla 02'!$B$18:$AC$31,'Tabla 02'!$H$18,AF32:AF33),IF(AE33=3,DGET('Tabla 02'!$B$32:$AC$45,'Tabla 02'!$H$32,AF32:AF33),IF(AE33=4,DGET('Tabla 02'!$B$46:$AC$59,'Tabla 02'!$H$46,AF32:AF33),IF(AE33=5,DGET('Tabla 02'!$B$60:$AC$73,'Tabla 02'!$H$60,AF32:AF33),IF(AE33=6,DGET('Tabla 02'!$B$74:$AC$87,'Tabla 02'!$H$74,AF32:AF33),0))))))</f>
        <v>0.244</v>
      </c>
      <c r="AG34" s="170"/>
      <c r="AH34" s="185" t="s">
        <v>251</v>
      </c>
      <c r="AI34" s="186">
        <f>IF(AH33=1,DGET('Tabla 02'!$B$4:$AC$17,'Tabla 02'!$H$4,AI32:AI33),IF(AH33=2,DGET('Tabla 02'!$B$18:$AC$31,'Tabla 02'!$H$18,AI32:AI33),IF(AH33=3,DGET('Tabla 02'!$B$32:$AC$45,'Tabla 02'!$H$32,AI32:AI33),IF(AH33=4,DGET('Tabla 02'!$B$46:$AC$59,'Tabla 02'!$H$46,AI32:AI33),IF(AH33=5,DGET('Tabla 02'!$B$60:$AC$73,'Tabla 02'!$H$60,AI32:AI33),IF(AH33=6,DGET('Tabla 02'!$B$74:$AC$87,'Tabla 02'!$H$74,AI32:AI33),0))))))</f>
        <v>0.244</v>
      </c>
      <c r="AJ34" s="170"/>
      <c r="AK34" s="185" t="s">
        <v>251</v>
      </c>
      <c r="AL34" s="186">
        <f>IF(AK33=1,DGET('Tabla 02'!$B$4:$AC$17,'Tabla 02'!$H$4,AL32:AL33),IF(AK33=2,DGET('Tabla 02'!$B$18:$AC$31,'Tabla 02'!$H$18,AL32:AL33),IF(AK33=3,DGET('Tabla 02'!$B$32:$AC$45,'Tabla 02'!$H$32,AL32:AL33),IF(AK33=4,DGET('Tabla 02'!$B$46:$AC$59,'Tabla 02'!$H$46,AL32:AL33),IF(AK33=5,DGET('Tabla 02'!$B$60:$AC$73,'Tabla 02'!$H$60,AL32:AL33),IF(AK33=6,DGET('Tabla 02'!$B$74:$AC$87,'Tabla 02'!$H$74,AL32:AL33),0))))))</f>
        <v>0.244</v>
      </c>
      <c r="AM34" s="170"/>
      <c r="AN34" s="185" t="s">
        <v>251</v>
      </c>
      <c r="AO34" s="186">
        <f>IF(AN33=1,DGET('Tabla 02'!$B$4:$AC$17,'Tabla 02'!$H$4,AO32:AO33),IF(AN33=2,DGET('Tabla 02'!$B$18:$AC$31,'Tabla 02'!$H$18,AO32:AO33),IF(AN33=3,DGET('Tabla 02'!$B$32:$AC$45,'Tabla 02'!$H$32,AO32:AO33),IF(AN33=4,DGET('Tabla 02'!$B$46:$AC$59,'Tabla 02'!$H$46,AO32:AO33),IF(AN33=5,DGET('Tabla 02'!$B$60:$AC$73,'Tabla 02'!$H$60,AO32:AO33),IF(AN33=6,DGET('Tabla 02'!$B$74:$AC$87,'Tabla 02'!$H$74,AO32:AO33),0))))))</f>
        <v>0.244</v>
      </c>
    </row>
    <row r="35" spans="1:41" ht="17.25" thickBot="1" thickTop="1">
      <c r="A35" s="197" t="s">
        <v>302</v>
      </c>
      <c r="B35" s="198"/>
      <c r="C35" s="444"/>
      <c r="D35" s="444"/>
      <c r="E35" s="444"/>
      <c r="F35" s="444"/>
      <c r="G35" s="445"/>
      <c r="H35" s="169"/>
      <c r="M35" s="181" t="s">
        <v>145</v>
      </c>
      <c r="N35" s="182" t="s">
        <v>1</v>
      </c>
      <c r="P35" s="181" t="s">
        <v>145</v>
      </c>
      <c r="Q35" s="182" t="s">
        <v>1</v>
      </c>
      <c r="S35" s="181" t="s">
        <v>145</v>
      </c>
      <c r="T35" s="182" t="s">
        <v>1</v>
      </c>
      <c r="V35" s="181" t="s">
        <v>145</v>
      </c>
      <c r="W35" s="182" t="s">
        <v>1</v>
      </c>
      <c r="Y35" s="181" t="s">
        <v>145</v>
      </c>
      <c r="Z35" s="182" t="s">
        <v>1</v>
      </c>
      <c r="AB35" s="181" t="s">
        <v>145</v>
      </c>
      <c r="AC35" s="182" t="s">
        <v>1</v>
      </c>
      <c r="AE35" s="181" t="s">
        <v>145</v>
      </c>
      <c r="AF35" s="182" t="s">
        <v>1</v>
      </c>
      <c r="AH35" s="181" t="s">
        <v>145</v>
      </c>
      <c r="AI35" s="182" t="s">
        <v>1</v>
      </c>
      <c r="AK35" s="181" t="s">
        <v>145</v>
      </c>
      <c r="AL35" s="182" t="s">
        <v>1</v>
      </c>
      <c r="AN35" s="181" t="s">
        <v>145</v>
      </c>
      <c r="AO35" s="182" t="s">
        <v>1</v>
      </c>
    </row>
    <row r="36" spans="1:41" ht="13.5" customHeight="1" thickBot="1" thickTop="1">
      <c r="A36" s="219" t="str">
        <f>IF(L256&lt;&gt;0,L256,"")</f>
        <v>No selección</v>
      </c>
      <c r="B36" s="220">
        <f>IF(K256&lt;&gt;0,K256,"")</f>
      </c>
      <c r="C36" s="446">
        <f>IF(K256&lt;&gt;0,"MEDIDO","")</f>
      </c>
      <c r="D36" s="446">
        <f aca="true" t="shared" si="11" ref="D36:D45">IF(C36="","",IF(C36="MEDIDO","OTH","SSC"))</f>
      </c>
      <c r="E36" s="446">
        <f aca="true" t="shared" si="12" ref="E36:E45">IF(C36="","",IF(C36="MEDIDO","-","Factores de emisión"))</f>
      </c>
      <c r="F36" s="446">
        <f aca="true" t="shared" si="13" ref="F36:F45">IF(C36="","",IF(C36="MEDIDO","-","EMEP/CORINAIR"))</f>
      </c>
      <c r="G36" s="447">
        <f aca="true" t="shared" si="14" ref="G36:G45">IF(C36="","",IF(C36="MEDIDO","Ver informe mediciones","-"))</f>
      </c>
      <c r="H36" s="169"/>
      <c r="M36" s="183">
        <f>M$2</f>
        <v>1</v>
      </c>
      <c r="N36" s="184">
        <f>N$3</f>
        <v>1</v>
      </c>
      <c r="P36" s="183">
        <f>P$2</f>
        <v>1</v>
      </c>
      <c r="Q36" s="184">
        <f>Q$3</f>
        <v>1</v>
      </c>
      <c r="S36" s="183">
        <f>S$2</f>
        <v>1</v>
      </c>
      <c r="T36" s="184">
        <f>T$3</f>
        <v>1</v>
      </c>
      <c r="V36" s="183">
        <f>V$2</f>
        <v>1</v>
      </c>
      <c r="W36" s="184">
        <f>W$3</f>
        <v>1</v>
      </c>
      <c r="Y36" s="183">
        <f>Y$2</f>
        <v>1</v>
      </c>
      <c r="Z36" s="184">
        <f>Z$3</f>
        <v>1</v>
      </c>
      <c r="AB36" s="183">
        <f>AB$2</f>
        <v>1</v>
      </c>
      <c r="AC36" s="184">
        <f>AC$3</f>
        <v>1</v>
      </c>
      <c r="AE36" s="183">
        <f>AE$2</f>
        <v>1</v>
      </c>
      <c r="AF36" s="184">
        <f>AF$3</f>
        <v>1</v>
      </c>
      <c r="AH36" s="183">
        <f>AH$2</f>
        <v>1</v>
      </c>
      <c r="AI36" s="184">
        <f>AI$3</f>
        <v>1</v>
      </c>
      <c r="AK36" s="183">
        <f>AK$2</f>
        <v>1</v>
      </c>
      <c r="AL36" s="184">
        <f>AL$3</f>
        <v>1</v>
      </c>
      <c r="AN36" s="183">
        <f>AN$2</f>
        <v>1</v>
      </c>
      <c r="AO36" s="184">
        <f>AO$3</f>
        <v>1</v>
      </c>
    </row>
    <row r="37" spans="1:41" ht="14.25" customHeight="1" thickBot="1">
      <c r="A37" s="221" t="str">
        <f>IF(L265&lt;&gt;0,L265,"")</f>
        <v>No selección</v>
      </c>
      <c r="B37" s="222">
        <f>IF(K265&lt;&gt;0,K265,"")</f>
      </c>
      <c r="C37" s="448">
        <f>IF(K265&lt;&gt;0,"MEDIDO","")</f>
      </c>
      <c r="D37" s="448">
        <f t="shared" si="11"/>
      </c>
      <c r="E37" s="448">
        <f t="shared" si="12"/>
      </c>
      <c r="F37" s="448">
        <f t="shared" si="13"/>
      </c>
      <c r="G37" s="449">
        <f t="shared" si="14"/>
      </c>
      <c r="H37" s="169"/>
      <c r="M37" s="185" t="s">
        <v>251</v>
      </c>
      <c r="N37" s="186">
        <f>IF(M36=1,DGET('Tabla 02'!$B$4:$AC$17,'Tabla 02'!$H$4,N35:N36),IF(M36=2,DGET('Tabla 02'!$B$18:$AC$31,'Tabla 02'!$H$18,N35:N36),IF(M36=3,DGET('Tabla 02'!$B$32:$AC$45,'Tabla 02'!$H$32,N35:N36),IF(M36=4,DGET('Tabla 02'!$B$46:$AC$59,'Tabla 02'!$H$46,N35:N36),IF(M36=5,DGET('Tabla 02'!$B$60:$AC$73,'Tabla 02'!$H$60,N35:N36),IF(M36=6,DGET('Tabla 02'!$B$74:$AC$87,'Tabla 02'!$H$74,N35:N36),0))))))</f>
        <v>0.244</v>
      </c>
      <c r="P37" s="185" t="s">
        <v>251</v>
      </c>
      <c r="Q37" s="186">
        <f>IF(P36=1,DGET('Tabla 02'!$B$4:$AC$17,'Tabla 02'!$H$4,Q35:Q36),IF(P36=2,DGET('Tabla 02'!$B$18:$AC$31,'Tabla 02'!$H$18,Q35:Q36),IF(P36=3,DGET('Tabla 02'!$B$32:$AC$45,'Tabla 02'!$H$32,Q35:Q36),IF(P36=4,DGET('Tabla 02'!$B$46:$AC$59,'Tabla 02'!$H$46,Q35:Q36),IF(P36=5,DGET('Tabla 02'!$B$60:$AC$73,'Tabla 02'!$H$60,Q35:Q36),IF(P36=6,DGET('Tabla 02'!$B$74:$AC$87,'Tabla 02'!$H$74,Q35:Q36),0))))))</f>
        <v>0.244</v>
      </c>
      <c r="S37" s="185" t="s">
        <v>251</v>
      </c>
      <c r="T37" s="186">
        <f>IF(S36=1,DGET('Tabla 02'!$B$4:$AC$17,'Tabla 02'!$H$4,T35:T36),IF(S36=2,DGET('Tabla 02'!$B$18:$AC$31,'Tabla 02'!$H$18,T35:T36),IF(S36=3,DGET('Tabla 02'!$B$32:$AC$45,'Tabla 02'!$H$32,T35:T36),IF(S36=4,DGET('Tabla 02'!$B$46:$AC$59,'Tabla 02'!$H$46,T35:T36),IF(S36=5,DGET('Tabla 02'!$B$60:$AC$73,'Tabla 02'!$H$60,T35:T36),IF(S36=6,DGET('Tabla 02'!$B$74:$AC$87,'Tabla 02'!$H$74,T35:T36),0))))))</f>
        <v>0.244</v>
      </c>
      <c r="V37" s="185" t="s">
        <v>251</v>
      </c>
      <c r="W37" s="186">
        <f>IF(V36=1,DGET('Tabla 02'!$B$4:$AC$17,'Tabla 02'!$H$4,W35:W36),IF(V36=2,DGET('Tabla 02'!$B$18:$AC$31,'Tabla 02'!$H$18,W35:W36),IF(V36=3,DGET('Tabla 02'!$B$32:$AC$45,'Tabla 02'!$H$32,W35:W36),IF(V36=4,DGET('Tabla 02'!$B$46:$AC$59,'Tabla 02'!$H$46,W35:W36),IF(V36=5,DGET('Tabla 02'!$B$60:$AC$73,'Tabla 02'!$H$60,W35:W36),IF(V36=6,DGET('Tabla 02'!$B$74:$AC$87,'Tabla 02'!$H$74,W35:W36),0))))))</f>
        <v>0.244</v>
      </c>
      <c r="Y37" s="185" t="s">
        <v>251</v>
      </c>
      <c r="Z37" s="186">
        <f>IF(Y36=1,DGET('Tabla 02'!$B$4:$AC$17,'Tabla 02'!$H$4,Z35:Z36),IF(Y36=2,DGET('Tabla 02'!$B$18:$AC$31,'Tabla 02'!$H$18,Z35:Z36),IF(Y36=3,DGET('Tabla 02'!$B$32:$AC$45,'Tabla 02'!$H$32,Z35:Z36),IF(Y36=4,DGET('Tabla 02'!$B$46:$AC$59,'Tabla 02'!$H$46,Z35:Z36),IF(Y36=5,DGET('Tabla 02'!$B$60:$AC$73,'Tabla 02'!$H$60,Z35:Z36),IF(Y36=6,DGET('Tabla 02'!$B$74:$AC$87,'Tabla 02'!$H$74,Z35:Z36),0))))))</f>
        <v>0.244</v>
      </c>
      <c r="AB37" s="185" t="s">
        <v>251</v>
      </c>
      <c r="AC37" s="186">
        <f>IF(AB36=1,DGET('Tabla 02'!$B$4:$AC$17,'Tabla 02'!$H$4,AC35:AC36),IF(AB36=2,DGET('Tabla 02'!$B$18:$AC$31,'Tabla 02'!$H$18,AC35:AC36),IF(AB36=3,DGET('Tabla 02'!$B$32:$AC$45,'Tabla 02'!$H$32,AC35:AC36),IF(AB36=4,DGET('Tabla 02'!$B$46:$AC$59,'Tabla 02'!$H$46,AC35:AC36),IF(AB36=5,DGET('Tabla 02'!$B$60:$AC$73,'Tabla 02'!$H$60,AC35:AC36),IF(AB36=6,DGET('Tabla 02'!$B$74:$AC$87,'Tabla 02'!$H$74,AC35:AC36),0))))))</f>
        <v>0.244</v>
      </c>
      <c r="AE37" s="185" t="s">
        <v>251</v>
      </c>
      <c r="AF37" s="186">
        <f>IF(AE36=1,DGET('Tabla 02'!$B$4:$AC$17,'Tabla 02'!$H$4,AF35:AF36),IF(AE36=2,DGET('Tabla 02'!$B$18:$AC$31,'Tabla 02'!$H$18,AF35:AF36),IF(AE36=3,DGET('Tabla 02'!$B$32:$AC$45,'Tabla 02'!$H$32,AF35:AF36),IF(AE36=4,DGET('Tabla 02'!$B$46:$AC$59,'Tabla 02'!$H$46,AF35:AF36),IF(AE36=5,DGET('Tabla 02'!$B$60:$AC$73,'Tabla 02'!$H$60,AF35:AF36),IF(AE36=6,DGET('Tabla 02'!$B$74:$AC$87,'Tabla 02'!$H$74,AF35:AF36),0))))))</f>
        <v>0.244</v>
      </c>
      <c r="AH37" s="185" t="s">
        <v>251</v>
      </c>
      <c r="AI37" s="186">
        <f>IF(AH36=1,DGET('Tabla 02'!$B$4:$AC$17,'Tabla 02'!$H$4,AI35:AI36),IF(AH36=2,DGET('Tabla 02'!$B$18:$AC$31,'Tabla 02'!$H$18,AI35:AI36),IF(AH36=3,DGET('Tabla 02'!$B$32:$AC$45,'Tabla 02'!$H$32,AI35:AI36),IF(AH36=4,DGET('Tabla 02'!$B$46:$AC$59,'Tabla 02'!$H$46,AI35:AI36),IF(AH36=5,DGET('Tabla 02'!$B$60:$AC$73,'Tabla 02'!$H$60,AI35:AI36),IF(AH36=6,DGET('Tabla 02'!$B$74:$AC$87,'Tabla 02'!$H$74,AI35:AI36),0))))))</f>
        <v>0.244</v>
      </c>
      <c r="AK37" s="185" t="s">
        <v>251</v>
      </c>
      <c r="AL37" s="186">
        <f>IF(AK36=1,DGET('Tabla 02'!$B$4:$AC$17,'Tabla 02'!$H$4,AL35:AL36),IF(AK36=2,DGET('Tabla 02'!$B$18:$AC$31,'Tabla 02'!$H$18,AL35:AL36),IF(AK36=3,DGET('Tabla 02'!$B$32:$AC$45,'Tabla 02'!$H$32,AL35:AL36),IF(AK36=4,DGET('Tabla 02'!$B$46:$AC$59,'Tabla 02'!$H$46,AL35:AL36),IF(AK36=5,DGET('Tabla 02'!$B$60:$AC$73,'Tabla 02'!$H$60,AL35:AL36),IF(AK36=6,DGET('Tabla 02'!$B$74:$AC$87,'Tabla 02'!$H$74,AL35:AL36),0))))))</f>
        <v>0.244</v>
      </c>
      <c r="AN37" s="185" t="s">
        <v>251</v>
      </c>
      <c r="AO37" s="186">
        <f>IF(AN36=1,DGET('Tabla 02'!$B$4:$AC$17,'Tabla 02'!$H$4,AO35:AO36),IF(AN36=2,DGET('Tabla 02'!$B$18:$AC$31,'Tabla 02'!$H$18,AO35:AO36),IF(AN36=3,DGET('Tabla 02'!$B$32:$AC$45,'Tabla 02'!$H$32,AO35:AO36),IF(AN36=4,DGET('Tabla 02'!$B$46:$AC$59,'Tabla 02'!$H$46,AO35:AO36),IF(AN36=5,DGET('Tabla 02'!$B$60:$AC$73,'Tabla 02'!$H$60,AO35:AO36),IF(AN36=6,DGET('Tabla 02'!$B$74:$AC$87,'Tabla 02'!$H$74,AO35:AO36),0))))))</f>
        <v>0.244</v>
      </c>
    </row>
    <row r="38" spans="1:41" ht="18" customHeight="1" thickBot="1">
      <c r="A38" s="221" t="str">
        <f>IF(L274&lt;&gt;0,L274,"")</f>
        <v>No selección</v>
      </c>
      <c r="B38" s="222">
        <f>IF(K274&lt;&gt;0,K274,"")</f>
      </c>
      <c r="C38" s="448">
        <f>IF(K274&lt;&gt;0,"MEDIDO","")</f>
      </c>
      <c r="D38" s="448">
        <f t="shared" si="11"/>
      </c>
      <c r="E38" s="448">
        <f t="shared" si="12"/>
      </c>
      <c r="F38" s="448">
        <f t="shared" si="13"/>
      </c>
      <c r="G38" s="449">
        <f t="shared" si="14"/>
      </c>
      <c r="H38" s="169"/>
      <c r="L38" s="170" t="s">
        <v>278</v>
      </c>
      <c r="M38" s="187">
        <f>_xlfn.IFERROR(N$34*M$4,0)</f>
        <v>0</v>
      </c>
      <c r="N38" s="188">
        <f>_xlfn.IFERROR(N$37*N$4,0)</f>
        <v>0</v>
      </c>
      <c r="O38" s="170" t="s">
        <v>278</v>
      </c>
      <c r="P38" s="187">
        <f>_xlfn.IFERROR(Q$34*P$4,0)</f>
        <v>0</v>
      </c>
      <c r="Q38" s="188">
        <f>_xlfn.IFERROR(Q$37*Q$4,0)</f>
        <v>0</v>
      </c>
      <c r="R38" s="170" t="s">
        <v>278</v>
      </c>
      <c r="S38" s="187">
        <f>_xlfn.IFERROR(T$34*S$4,0)</f>
        <v>0</v>
      </c>
      <c r="T38" s="188">
        <f>_xlfn.IFERROR(T$37*T$4,0)</f>
        <v>0</v>
      </c>
      <c r="U38" s="170" t="s">
        <v>278</v>
      </c>
      <c r="V38" s="187">
        <f>_xlfn.IFERROR(W$34*V$4,0)</f>
        <v>0</v>
      </c>
      <c r="W38" s="188">
        <f>_xlfn.IFERROR(W$37*W$4,0)</f>
        <v>0</v>
      </c>
      <c r="X38" s="170" t="s">
        <v>278</v>
      </c>
      <c r="Y38" s="187">
        <f>_xlfn.IFERROR(Z$34*Y$4,0)</f>
        <v>0</v>
      </c>
      <c r="Z38" s="188">
        <f>_xlfn.IFERROR(Z$37*Z$4,0)</f>
        <v>0</v>
      </c>
      <c r="AA38" s="170" t="s">
        <v>278</v>
      </c>
      <c r="AB38" s="187">
        <f>_xlfn.IFERROR(AC$34*AB$4,0)</f>
        <v>0</v>
      </c>
      <c r="AC38" s="188">
        <f>_xlfn.IFERROR(AC$37*AC$4,0)</f>
        <v>0</v>
      </c>
      <c r="AD38" s="170" t="s">
        <v>278</v>
      </c>
      <c r="AE38" s="187">
        <f>_xlfn.IFERROR(AF$34*AE$4,0)</f>
        <v>0</v>
      </c>
      <c r="AF38" s="188">
        <f>_xlfn.IFERROR(AF$37*AF$4,0)</f>
        <v>0</v>
      </c>
      <c r="AG38" s="170" t="s">
        <v>278</v>
      </c>
      <c r="AH38" s="187">
        <f>_xlfn.IFERROR(AI$34*AH$4,0)</f>
        <v>0</v>
      </c>
      <c r="AI38" s="188">
        <f>_xlfn.IFERROR(AI$37*AI$4,0)</f>
        <v>0</v>
      </c>
      <c r="AJ38" s="170" t="s">
        <v>278</v>
      </c>
      <c r="AK38" s="187">
        <f>_xlfn.IFERROR(AL$34*AK$4,0)</f>
        <v>0</v>
      </c>
      <c r="AL38" s="188">
        <f>_xlfn.IFERROR(AL$37*AL$4,0)</f>
        <v>0</v>
      </c>
      <c r="AM38" s="170" t="s">
        <v>278</v>
      </c>
      <c r="AN38" s="187">
        <f>_xlfn.IFERROR(AO$34*AN$4,0)</f>
        <v>0</v>
      </c>
      <c r="AO38" s="188">
        <f>_xlfn.IFERROR(AO$37*AO$4,0)</f>
        <v>0</v>
      </c>
    </row>
    <row r="39" spans="1:41" ht="18" customHeight="1" thickBot="1">
      <c r="A39" s="221" t="str">
        <f>IF(L283&lt;&gt;0,L283,"")</f>
        <v>No selección</v>
      </c>
      <c r="B39" s="222">
        <f>IF(K283&lt;&gt;0,K283,"")</f>
      </c>
      <c r="C39" s="448">
        <f>IF(K283&lt;&gt;0,"MEDIDO","")</f>
      </c>
      <c r="D39" s="448">
        <f t="shared" si="11"/>
      </c>
      <c r="E39" s="448">
        <f t="shared" si="12"/>
      </c>
      <c r="F39" s="448">
        <f t="shared" si="13"/>
      </c>
      <c r="G39" s="449">
        <f t="shared" si="14"/>
      </c>
      <c r="H39" s="169"/>
      <c r="K39" s="424">
        <f>M39+P39+S39+V39+Y39+AB39+AE39+AH39+AK39+AN39</f>
        <v>0</v>
      </c>
      <c r="L39" s="170" t="s">
        <v>279</v>
      </c>
      <c r="M39" s="189">
        <f>Mediciones!H15*1000</f>
        <v>0</v>
      </c>
      <c r="N39" s="190"/>
      <c r="O39" s="170" t="s">
        <v>279</v>
      </c>
      <c r="P39" s="189">
        <f>Mediciones!H42*1000</f>
        <v>0</v>
      </c>
      <c r="Q39" s="190"/>
      <c r="R39" s="170" t="s">
        <v>279</v>
      </c>
      <c r="S39" s="189">
        <f>Mediciones!H69*1000</f>
        <v>0</v>
      </c>
      <c r="T39" s="190"/>
      <c r="U39" s="170" t="s">
        <v>279</v>
      </c>
      <c r="V39" s="189">
        <f>Mediciones!H96*1000</f>
        <v>0</v>
      </c>
      <c r="W39" s="190"/>
      <c r="X39" s="170" t="s">
        <v>279</v>
      </c>
      <c r="Y39" s="189">
        <f>Mediciones!H123*1000</f>
        <v>0</v>
      </c>
      <c r="Z39" s="190"/>
      <c r="AA39" s="170" t="s">
        <v>279</v>
      </c>
      <c r="AB39" s="189">
        <f>Mediciones!H150*1000</f>
        <v>0</v>
      </c>
      <c r="AC39" s="190"/>
      <c r="AD39" s="170" t="s">
        <v>279</v>
      </c>
      <c r="AE39" s="189">
        <f>Mediciones!H177*1000</f>
        <v>0</v>
      </c>
      <c r="AF39" s="190"/>
      <c r="AG39" s="170" t="s">
        <v>279</v>
      </c>
      <c r="AH39" s="189">
        <f>Mediciones!H204*1000</f>
        <v>0</v>
      </c>
      <c r="AI39" s="190"/>
      <c r="AJ39" s="170" t="s">
        <v>279</v>
      </c>
      <c r="AK39" s="189">
        <f>Mediciones!H231*1000</f>
        <v>0</v>
      </c>
      <c r="AL39" s="190"/>
      <c r="AM39" s="170" t="s">
        <v>279</v>
      </c>
      <c r="AN39" s="189">
        <f>Mediciones!H258*1000</f>
        <v>0</v>
      </c>
      <c r="AO39" s="190"/>
    </row>
    <row r="40" spans="1:41" ht="16.5" thickBot="1">
      <c r="A40" s="221" t="str">
        <f>IF(L292&lt;&gt;0,L292,"")</f>
        <v>No selección</v>
      </c>
      <c r="B40" s="222">
        <f>IF(K292&lt;&gt;0,K292,"")</f>
      </c>
      <c r="C40" s="448">
        <f>IF(K292&lt;&gt;0,"MEDIDO","")</f>
      </c>
      <c r="D40" s="448">
        <f t="shared" si="11"/>
      </c>
      <c r="E40" s="448">
        <f t="shared" si="12"/>
      </c>
      <c r="F40" s="448">
        <f t="shared" si="13"/>
      </c>
      <c r="G40" s="449">
        <f t="shared" si="14"/>
      </c>
      <c r="H40" s="169"/>
      <c r="K40" s="191">
        <f>M40+P40+S40+V40+Y40+AB40+AE40+AH40+AK40+AN40</f>
        <v>0</v>
      </c>
      <c r="L40" s="192" t="s">
        <v>250</v>
      </c>
      <c r="M40" s="193">
        <f>(IF(Mediciones!$H$5=1,IF(M39=0,M38,M39)+N38,IF(M39=0,N38,M39)+M38))/1000</f>
        <v>0</v>
      </c>
      <c r="N40" s="194"/>
      <c r="O40" s="192" t="s">
        <v>250</v>
      </c>
      <c r="P40" s="193">
        <f>(IF(Mediciones!$H$32=1,IF(P39=0,P38,P39)+Q38,IF(P39=0,Q38,P39)+P38))/1000</f>
        <v>0</v>
      </c>
      <c r="Q40" s="194"/>
      <c r="R40" s="192" t="s">
        <v>250</v>
      </c>
      <c r="S40" s="193">
        <f>(IF(Mediciones!$H$59=1,IF(S39=0,S38,S39)+T38,IF(S39=0,T38,S39)+S38))/1000</f>
        <v>0</v>
      </c>
      <c r="T40" s="194"/>
      <c r="U40" s="192" t="s">
        <v>250</v>
      </c>
      <c r="V40" s="193">
        <f>(IF(Mediciones!$H$86=1,IF(V39=0,V38,V39)+W38,IF(V39=0,W38,V39)+V38))/1000</f>
        <v>0</v>
      </c>
      <c r="W40" s="194"/>
      <c r="X40" s="192" t="s">
        <v>250</v>
      </c>
      <c r="Y40" s="193">
        <f>(IF(Mediciones!$H$113=1,IF(Y39=0,Y38,Y39)+Z38,IF(Y39=0,Z38,Y39)+Y38))/1000</f>
        <v>0</v>
      </c>
      <c r="Z40" s="194"/>
      <c r="AA40" s="192" t="s">
        <v>250</v>
      </c>
      <c r="AB40" s="193">
        <f>(IF(Mediciones!$H$140=1,IF(AB39=0,AB38,AB39)+AC38,IF(AB39=0,AC38,AB39)+AB38))/1000</f>
        <v>0</v>
      </c>
      <c r="AC40" s="194"/>
      <c r="AD40" s="192" t="s">
        <v>250</v>
      </c>
      <c r="AE40" s="193">
        <f>(IF(Mediciones!$H$167=1,IF(AE39=0,AE38,AE39)+AF38,IF(AE39=0,AF38,AE39)+AE38))/1000</f>
        <v>0</v>
      </c>
      <c r="AF40" s="194"/>
      <c r="AG40" s="192" t="s">
        <v>250</v>
      </c>
      <c r="AH40" s="193">
        <f>(IF(Mediciones!$H$194=1,IF(AH39=0,AH38,AH39)+AI38,IF(AH39=0,AI38,AH39)+AH38))/1000</f>
        <v>0</v>
      </c>
      <c r="AI40" s="194"/>
      <c r="AJ40" s="192" t="s">
        <v>250</v>
      </c>
      <c r="AK40" s="193">
        <f>(IF(Mediciones!$H$221=1,IF(AK39=0,AK38,AK39)+AL38,IF(AK39=0,AL38,AK39)+AK38))/1000</f>
        <v>0</v>
      </c>
      <c r="AL40" s="194"/>
      <c r="AM40" s="192" t="s">
        <v>250</v>
      </c>
      <c r="AN40" s="193">
        <f>(IF(Mediciones!$H$248=1,IF(AN39=0,AN38,AN39)+AO38,IF(AN39=0,AO38,AN39)+AN38))/1000</f>
        <v>0</v>
      </c>
      <c r="AO40" s="194"/>
    </row>
    <row r="41" spans="1:41" ht="15.75">
      <c r="A41" s="221" t="str">
        <f>IF(L301&lt;&gt;0,L301,"")</f>
        <v>No selección</v>
      </c>
      <c r="B41" s="222">
        <f>IF(K301&lt;&gt;0,K301,"")</f>
      </c>
      <c r="C41" s="448">
        <f>IF(K301&lt;&gt;0,"MEDIDO","")</f>
      </c>
      <c r="D41" s="448">
        <f t="shared" si="11"/>
      </c>
      <c r="E41" s="448">
        <f t="shared" si="12"/>
      </c>
      <c r="F41" s="448">
        <f t="shared" si="13"/>
      </c>
      <c r="G41" s="449">
        <f t="shared" si="14"/>
      </c>
      <c r="H41" s="169"/>
      <c r="M41" s="181" t="s">
        <v>145</v>
      </c>
      <c r="N41" s="182" t="s">
        <v>1</v>
      </c>
      <c r="P41" s="181" t="s">
        <v>145</v>
      </c>
      <c r="Q41" s="182" t="s">
        <v>1</v>
      </c>
      <c r="S41" s="181" t="s">
        <v>145</v>
      </c>
      <c r="T41" s="182" t="s">
        <v>1</v>
      </c>
      <c r="V41" s="181" t="s">
        <v>145</v>
      </c>
      <c r="W41" s="182" t="s">
        <v>1</v>
      </c>
      <c r="Y41" s="181" t="s">
        <v>145</v>
      </c>
      <c r="Z41" s="182" t="s">
        <v>1</v>
      </c>
      <c r="AB41" s="181" t="s">
        <v>145</v>
      </c>
      <c r="AC41" s="182" t="s">
        <v>1</v>
      </c>
      <c r="AE41" s="181" t="s">
        <v>145</v>
      </c>
      <c r="AF41" s="182" t="s">
        <v>1</v>
      </c>
      <c r="AH41" s="181" t="s">
        <v>145</v>
      </c>
      <c r="AI41" s="182" t="s">
        <v>1</v>
      </c>
      <c r="AK41" s="181" t="s">
        <v>145</v>
      </c>
      <c r="AL41" s="182" t="s">
        <v>1</v>
      </c>
      <c r="AN41" s="181" t="s">
        <v>145</v>
      </c>
      <c r="AO41" s="182" t="s">
        <v>1</v>
      </c>
    </row>
    <row r="42" spans="1:41" ht="16.5" thickBot="1">
      <c r="A42" s="221" t="str">
        <f>IF(L310&lt;&gt;0,L310,"")</f>
        <v>No selección</v>
      </c>
      <c r="B42" s="222">
        <f>IF(K310&lt;&gt;0,K310,"")</f>
      </c>
      <c r="C42" s="448">
        <f>IF(K310&lt;&gt;0,"MEDIDO","")</f>
      </c>
      <c r="D42" s="448">
        <f t="shared" si="11"/>
      </c>
      <c r="E42" s="448">
        <f t="shared" si="12"/>
      </c>
      <c r="F42" s="448">
        <f t="shared" si="13"/>
      </c>
      <c r="G42" s="449">
        <f t="shared" si="14"/>
      </c>
      <c r="H42" s="169"/>
      <c r="M42" s="183">
        <f>M$2</f>
        <v>1</v>
      </c>
      <c r="N42" s="184">
        <f>M$3</f>
        <v>1</v>
      </c>
      <c r="P42" s="183">
        <f>P$2</f>
        <v>1</v>
      </c>
      <c r="Q42" s="184">
        <f>P$3</f>
        <v>1</v>
      </c>
      <c r="S42" s="183">
        <f>S$2</f>
        <v>1</v>
      </c>
      <c r="T42" s="184">
        <f>S$3</f>
        <v>1</v>
      </c>
      <c r="V42" s="183">
        <f>V$2</f>
        <v>1</v>
      </c>
      <c r="W42" s="184">
        <f>V$3</f>
        <v>1</v>
      </c>
      <c r="Y42" s="183">
        <f>Y$2</f>
        <v>1</v>
      </c>
      <c r="Z42" s="184">
        <f>Y$3</f>
        <v>1</v>
      </c>
      <c r="AB42" s="183">
        <f>AB$2</f>
        <v>1</v>
      </c>
      <c r="AC42" s="184">
        <f>AB$3</f>
        <v>1</v>
      </c>
      <c r="AE42" s="183">
        <f>AE$2</f>
        <v>1</v>
      </c>
      <c r="AF42" s="184">
        <f>AE$3</f>
        <v>1</v>
      </c>
      <c r="AH42" s="183">
        <f>AH$2</f>
        <v>1</v>
      </c>
      <c r="AI42" s="184">
        <f>AH$3</f>
        <v>1</v>
      </c>
      <c r="AK42" s="183">
        <f>AK$2</f>
        <v>1</v>
      </c>
      <c r="AL42" s="184">
        <f>AK$3</f>
        <v>1</v>
      </c>
      <c r="AN42" s="183">
        <f>AN$2</f>
        <v>1</v>
      </c>
      <c r="AO42" s="184">
        <f>AN$3</f>
        <v>1</v>
      </c>
    </row>
    <row r="43" spans="1:41" ht="16.5" thickBot="1">
      <c r="A43" s="420" t="str">
        <f>IF(L319&lt;&gt;0,L319,"")</f>
        <v>No selección</v>
      </c>
      <c r="B43" s="421">
        <f>IF(K319&lt;&gt;0,K319,"")</f>
      </c>
      <c r="C43" s="450">
        <f>IF(K319&lt;&gt;0,"MEDIDO","")</f>
      </c>
      <c r="D43" s="450">
        <f t="shared" si="11"/>
      </c>
      <c r="E43" s="450">
        <f t="shared" si="12"/>
      </c>
      <c r="F43" s="450">
        <f t="shared" si="13"/>
      </c>
      <c r="G43" s="451">
        <f t="shared" si="14"/>
      </c>
      <c r="H43" s="100"/>
      <c r="I43" s="100"/>
      <c r="M43" s="185" t="s">
        <v>252</v>
      </c>
      <c r="N43" s="186">
        <f>IF(M42=1,DGET('Tabla 02'!$B$4:$AC$17,'Tabla 02'!$I$4,N41:N42),IF(M42=2,DGET('Tabla 02'!$B$18:$AC$31,'Tabla 02'!$I$18,N41:N42),IF(M42=3,DGET('Tabla 02'!$B$32:$AC$45,'Tabla 02'!$I$32,N41:N42),IF(M42=4,DGET('Tabla 02'!$B$46:$AC$59,'Tabla 02'!$I$46,N41:N42),IF(M42=5,DGET('Tabla 02'!$B$60:$AC$73,'Tabla 02'!$I$60,N41:N42),IF(M42=6,DGET('Tabla 02'!$B$74:$AC$87,'Tabla 02'!$I$74,N41:N42),0))))))</f>
        <v>0.14</v>
      </c>
      <c r="P43" s="185" t="s">
        <v>252</v>
      </c>
      <c r="Q43" s="186">
        <f>IF(P42=1,DGET('Tabla 02'!$B$4:$AC$17,'Tabla 02'!$I$4,Q41:Q42),IF(P42=2,DGET('Tabla 02'!$B$18:$AC$31,'Tabla 02'!$I$18,Q41:Q42),IF(P42=3,DGET('Tabla 02'!$B$32:$AC$45,'Tabla 02'!$I$32,Q41:Q42),IF(P42=4,DGET('Tabla 02'!$B$46:$AC$59,'Tabla 02'!$I$46,Q41:Q42),IF(P42=5,DGET('Tabla 02'!$B$60:$AC$73,'Tabla 02'!$I$60,Q41:Q42),IF(P42=6,DGET('Tabla 02'!$B$74:$AC$87,'Tabla 02'!$I$74,Q41:Q42),0))))))</f>
        <v>0.14</v>
      </c>
      <c r="S43" s="185" t="s">
        <v>252</v>
      </c>
      <c r="T43" s="186">
        <f>IF(S42=1,DGET('Tabla 02'!$B$4:$AC$17,'Tabla 02'!$I$4,T41:T42),IF(S42=2,DGET('Tabla 02'!$B$18:$AC$31,'Tabla 02'!$I$18,T41:T42),IF(S42=3,DGET('Tabla 02'!$B$32:$AC$45,'Tabla 02'!$I$32,T41:T42),IF(S42=4,DGET('Tabla 02'!$B$46:$AC$59,'Tabla 02'!$I$46,T41:T42),IF(S42=5,DGET('Tabla 02'!$B$60:$AC$73,'Tabla 02'!$I$60,T41:T42),IF(S42=6,DGET('Tabla 02'!$B$74:$AC$87,'Tabla 02'!$I$74,T41:T42),0))))))</f>
        <v>0.14</v>
      </c>
      <c r="V43" s="185" t="s">
        <v>252</v>
      </c>
      <c r="W43" s="186">
        <f>IF(V42=1,DGET('Tabla 02'!$B$4:$AC$17,'Tabla 02'!$I$4,W41:W42),IF(V42=2,DGET('Tabla 02'!$B$18:$AC$31,'Tabla 02'!$I$18,W41:W42),IF(V42=3,DGET('Tabla 02'!$B$32:$AC$45,'Tabla 02'!$I$32,W41:W42),IF(V42=4,DGET('Tabla 02'!$B$46:$AC$59,'Tabla 02'!$I$46,W41:W42),IF(V42=5,DGET('Tabla 02'!$B$60:$AC$73,'Tabla 02'!$I$60,W41:W42),IF(V42=6,DGET('Tabla 02'!$B$74:$AC$87,'Tabla 02'!$I$74,W41:W42),0))))))</f>
        <v>0.14</v>
      </c>
      <c r="Y43" s="185" t="s">
        <v>252</v>
      </c>
      <c r="Z43" s="186">
        <f>IF(Y42=1,DGET('Tabla 02'!$B$4:$AC$17,'Tabla 02'!$I$4,Z41:Z42),IF(Y42=2,DGET('Tabla 02'!$B$18:$AC$31,'Tabla 02'!$I$18,Z41:Z42),IF(Y42=3,DGET('Tabla 02'!$B$32:$AC$45,'Tabla 02'!$I$32,Z41:Z42),IF(Y42=4,DGET('Tabla 02'!$B$46:$AC$59,'Tabla 02'!$I$46,Z41:Z42),IF(Y42=5,DGET('Tabla 02'!$B$60:$AC$73,'Tabla 02'!$I$60,Z41:Z42),IF(Y42=6,DGET('Tabla 02'!$B$74:$AC$87,'Tabla 02'!$I$74,Z41:Z42),0))))))</f>
        <v>0.14</v>
      </c>
      <c r="AB43" s="185" t="s">
        <v>252</v>
      </c>
      <c r="AC43" s="186">
        <f>IF(AB42=1,DGET('Tabla 02'!$B$4:$AC$17,'Tabla 02'!$I$4,AC41:AC42),IF(AB42=2,DGET('Tabla 02'!$B$18:$AC$31,'Tabla 02'!$I$18,AC41:AC42),IF(AB42=3,DGET('Tabla 02'!$B$32:$AC$45,'Tabla 02'!$I$32,AC41:AC42),IF(AB42=4,DGET('Tabla 02'!$B$46:$AC$59,'Tabla 02'!$I$46,AC41:AC42),IF(AB42=5,DGET('Tabla 02'!$B$60:$AC$73,'Tabla 02'!$I$60,AC41:AC42),IF(AB42=6,DGET('Tabla 02'!$B$74:$AC$87,'Tabla 02'!$I$74,AC41:AC42),0))))))</f>
        <v>0.14</v>
      </c>
      <c r="AE43" s="185" t="s">
        <v>252</v>
      </c>
      <c r="AF43" s="186">
        <f>IF(AE42=1,DGET('Tabla 02'!$B$4:$AC$17,'Tabla 02'!$I$4,AF41:AF42),IF(AE42=2,DGET('Tabla 02'!$B$18:$AC$31,'Tabla 02'!$I$18,AF41:AF42),IF(AE42=3,DGET('Tabla 02'!$B$32:$AC$45,'Tabla 02'!$I$32,AF41:AF42),IF(AE42=4,DGET('Tabla 02'!$B$46:$AC$59,'Tabla 02'!$I$46,AF41:AF42),IF(AE42=5,DGET('Tabla 02'!$B$60:$AC$73,'Tabla 02'!$I$60,AF41:AF42),IF(AE42=6,DGET('Tabla 02'!$B$74:$AC$87,'Tabla 02'!$I$74,AF41:AF42),0))))))</f>
        <v>0.14</v>
      </c>
      <c r="AH43" s="185" t="s">
        <v>252</v>
      </c>
      <c r="AI43" s="186">
        <f>IF(AH42=1,DGET('Tabla 02'!$B$4:$AC$17,'Tabla 02'!$I$4,AI41:AI42),IF(AH42=2,DGET('Tabla 02'!$B$18:$AC$31,'Tabla 02'!$I$18,AI41:AI42),IF(AH42=3,DGET('Tabla 02'!$B$32:$AC$45,'Tabla 02'!$I$32,AI41:AI42),IF(AH42=4,DGET('Tabla 02'!$B$46:$AC$59,'Tabla 02'!$I$46,AI41:AI42),IF(AH42=5,DGET('Tabla 02'!$B$60:$AC$73,'Tabla 02'!$I$60,AI41:AI42),IF(AH42=6,DGET('Tabla 02'!$B$74:$AC$87,'Tabla 02'!$I$74,AI41:AI42),0))))))</f>
        <v>0.14</v>
      </c>
      <c r="AK43" s="185" t="s">
        <v>252</v>
      </c>
      <c r="AL43" s="186">
        <f>IF(AK42=1,DGET('Tabla 02'!$B$4:$AC$17,'Tabla 02'!$I$4,AL41:AL42),IF(AK42=2,DGET('Tabla 02'!$B$18:$AC$31,'Tabla 02'!$I$18,AL41:AL42),IF(AK42=3,DGET('Tabla 02'!$B$32:$AC$45,'Tabla 02'!$I$32,AL41:AL42),IF(AK42=4,DGET('Tabla 02'!$B$46:$AC$59,'Tabla 02'!$I$46,AL41:AL42),IF(AK42=5,DGET('Tabla 02'!$B$60:$AC$73,'Tabla 02'!$I$60,AL41:AL42),IF(AK42=6,DGET('Tabla 02'!$B$74:$AC$87,'Tabla 02'!$I$74,AL41:AL42),0))))))</f>
        <v>0.14</v>
      </c>
      <c r="AN43" s="185" t="s">
        <v>252</v>
      </c>
      <c r="AO43" s="186">
        <f>IF(AN42=1,DGET('Tabla 02'!$B$4:$AC$17,'Tabla 02'!$I$4,AO41:AO42),IF(AN42=2,DGET('Tabla 02'!$B$18:$AC$31,'Tabla 02'!$I$18,AO41:AO42),IF(AN42=3,DGET('Tabla 02'!$B$32:$AC$45,'Tabla 02'!$I$32,AO41:AO42),IF(AN42=4,DGET('Tabla 02'!$B$46:$AC$59,'Tabla 02'!$I$46,AO41:AO42),IF(AN42=5,DGET('Tabla 02'!$B$60:$AC$73,'Tabla 02'!$I$60,AO41:AO42),IF(AN42=6,DGET('Tabla 02'!$B$74:$AC$87,'Tabla 02'!$I$74,AO41:AO42),0))))))</f>
        <v>0.14</v>
      </c>
    </row>
    <row r="44" spans="1:41" ht="15.75">
      <c r="A44" s="422" t="str">
        <f>IF(L328&lt;&gt;0,L328,"")</f>
        <v>No selección</v>
      </c>
      <c r="B44" s="423">
        <f>IF(K328&lt;&gt;0,K328,"")</f>
      </c>
      <c r="C44" s="452">
        <f>IF(K328&lt;&gt;0,"MEDIDO","")</f>
      </c>
      <c r="D44" s="452">
        <f t="shared" si="11"/>
      </c>
      <c r="E44" s="452">
        <f t="shared" si="12"/>
      </c>
      <c r="F44" s="452">
        <f t="shared" si="13"/>
      </c>
      <c r="G44" s="453">
        <f t="shared" si="14"/>
      </c>
      <c r="H44" s="100"/>
      <c r="I44" s="100"/>
      <c r="M44" s="181" t="s">
        <v>145</v>
      </c>
      <c r="N44" s="182" t="s">
        <v>1</v>
      </c>
      <c r="P44" s="181" t="s">
        <v>145</v>
      </c>
      <c r="Q44" s="182" t="s">
        <v>1</v>
      </c>
      <c r="S44" s="181" t="s">
        <v>145</v>
      </c>
      <c r="T44" s="182" t="s">
        <v>1</v>
      </c>
      <c r="V44" s="181" t="s">
        <v>145</v>
      </c>
      <c r="W44" s="182" t="s">
        <v>1</v>
      </c>
      <c r="Y44" s="181" t="s">
        <v>145</v>
      </c>
      <c r="Z44" s="182" t="s">
        <v>1</v>
      </c>
      <c r="AB44" s="181" t="s">
        <v>145</v>
      </c>
      <c r="AC44" s="182" t="s">
        <v>1</v>
      </c>
      <c r="AE44" s="181" t="s">
        <v>145</v>
      </c>
      <c r="AF44" s="182" t="s">
        <v>1</v>
      </c>
      <c r="AH44" s="181" t="s">
        <v>145</v>
      </c>
      <c r="AI44" s="182" t="s">
        <v>1</v>
      </c>
      <c r="AK44" s="181" t="s">
        <v>145</v>
      </c>
      <c r="AL44" s="182" t="s">
        <v>1</v>
      </c>
      <c r="AN44" s="181" t="s">
        <v>145</v>
      </c>
      <c r="AO44" s="182" t="s">
        <v>1</v>
      </c>
    </row>
    <row r="45" spans="1:41" ht="16.5" thickBot="1">
      <c r="A45" s="223" t="str">
        <f>IF(L337&lt;&gt;0,L337,"")</f>
        <v>No selección</v>
      </c>
      <c r="B45" s="224">
        <f>IF(K337&lt;&gt;0,K337,"")</f>
      </c>
      <c r="C45" s="454">
        <f>IF(K337&lt;&gt;0,"MEDIDO","")</f>
      </c>
      <c r="D45" s="454">
        <f t="shared" si="11"/>
      </c>
      <c r="E45" s="454">
        <f t="shared" si="12"/>
      </c>
      <c r="F45" s="454">
        <f t="shared" si="13"/>
      </c>
      <c r="G45" s="455">
        <f t="shared" si="14"/>
      </c>
      <c r="H45" s="100"/>
      <c r="I45" s="100"/>
      <c r="M45" s="183">
        <f>M$2</f>
        <v>1</v>
      </c>
      <c r="N45" s="184">
        <f>N$3</f>
        <v>1</v>
      </c>
      <c r="P45" s="183">
        <f>P$2</f>
        <v>1</v>
      </c>
      <c r="Q45" s="184">
        <f>Q$3</f>
        <v>1</v>
      </c>
      <c r="S45" s="183">
        <f>S$2</f>
        <v>1</v>
      </c>
      <c r="T45" s="184">
        <f>T$3</f>
        <v>1</v>
      </c>
      <c r="V45" s="183">
        <f>V$2</f>
        <v>1</v>
      </c>
      <c r="W45" s="184">
        <f>W$3</f>
        <v>1</v>
      </c>
      <c r="Y45" s="183">
        <f>Y$2</f>
        <v>1</v>
      </c>
      <c r="Z45" s="184">
        <f>Z$3</f>
        <v>1</v>
      </c>
      <c r="AB45" s="183">
        <f>AB$2</f>
        <v>1</v>
      </c>
      <c r="AC45" s="184">
        <f>AC$3</f>
        <v>1</v>
      </c>
      <c r="AE45" s="183">
        <f>AE$2</f>
        <v>1</v>
      </c>
      <c r="AF45" s="184">
        <f>AF$3</f>
        <v>1</v>
      </c>
      <c r="AH45" s="183">
        <f>AH$2</f>
        <v>1</v>
      </c>
      <c r="AI45" s="184">
        <f>AI$3</f>
        <v>1</v>
      </c>
      <c r="AK45" s="183">
        <f>AK$2</f>
        <v>1</v>
      </c>
      <c r="AL45" s="184">
        <f>AL$3</f>
        <v>1</v>
      </c>
      <c r="AN45" s="183">
        <f>AN$2</f>
        <v>1</v>
      </c>
      <c r="AO45" s="184">
        <f>AO$3</f>
        <v>1</v>
      </c>
    </row>
    <row r="46" spans="8:41" ht="16.5" thickBot="1" thickTop="1">
      <c r="H46" s="100"/>
      <c r="I46" s="100"/>
      <c r="M46" s="185" t="s">
        <v>252</v>
      </c>
      <c r="N46" s="186">
        <f>IF(M45=1,DGET('Tabla 02'!$B$4:$AC$17,'Tabla 02'!$I$4,N44:N45),IF(M45=2,DGET('Tabla 02'!$B$18:$AC$31,'Tabla 02'!$I$18,N44:N45),IF(M45=3,DGET('Tabla 02'!$B$32:$AC$45,'Tabla 02'!$I$32,N44:N45),IF(M45=4,DGET('Tabla 02'!$B$46:$AC$59,'Tabla 02'!$I$46,N44:N45),IF(M45=5,DGET('Tabla 02'!$B$60:$AC$73,'Tabla 02'!$I$60,N44:N45),IF(M45=6,DGET('Tabla 02'!$B$74:$AC$87,'Tabla 02'!$I$74,N44:N45),0))))))</f>
        <v>0.14</v>
      </c>
      <c r="P46" s="185" t="s">
        <v>252</v>
      </c>
      <c r="Q46" s="186">
        <f>IF(P45=1,DGET('Tabla 02'!$B$4:$AC$17,'Tabla 02'!$I$4,Q44:Q45),IF(P45=2,DGET('Tabla 02'!$B$18:$AC$31,'Tabla 02'!$I$18,Q44:Q45),IF(P45=3,DGET('Tabla 02'!$B$32:$AC$45,'Tabla 02'!$I$32,Q44:Q45),IF(P45=4,DGET('Tabla 02'!$B$46:$AC$59,'Tabla 02'!$I$46,Q44:Q45),IF(P45=5,DGET('Tabla 02'!$B$60:$AC$73,'Tabla 02'!$I$60,Q44:Q45),IF(P45=6,DGET('Tabla 02'!$B$74:$AC$87,'Tabla 02'!$I$74,Q44:Q45),0))))))</f>
        <v>0.14</v>
      </c>
      <c r="S46" s="185" t="s">
        <v>252</v>
      </c>
      <c r="T46" s="186">
        <f>IF(S45=1,DGET('Tabla 02'!$B$4:$AC$17,'Tabla 02'!$I$4,T44:T45),IF(S45=2,DGET('Tabla 02'!$B$18:$AC$31,'Tabla 02'!$I$18,T44:T45),IF(S45=3,DGET('Tabla 02'!$B$32:$AC$45,'Tabla 02'!$I$32,T44:T45),IF(S45=4,DGET('Tabla 02'!$B$46:$AC$59,'Tabla 02'!$I$46,T44:T45),IF(S45=5,DGET('Tabla 02'!$B$60:$AC$73,'Tabla 02'!$I$60,T44:T45),IF(S45=6,DGET('Tabla 02'!$B$74:$AC$87,'Tabla 02'!$I$74,T44:T45),0))))))</f>
        <v>0.14</v>
      </c>
      <c r="V46" s="185" t="s">
        <v>252</v>
      </c>
      <c r="W46" s="186">
        <f>IF(V45=1,DGET('Tabla 02'!$B$4:$AC$17,'Tabla 02'!$I$4,W44:W45),IF(V45=2,DGET('Tabla 02'!$B$18:$AC$31,'Tabla 02'!$I$18,W44:W45),IF(V45=3,DGET('Tabla 02'!$B$32:$AC$45,'Tabla 02'!$I$32,W44:W45),IF(V45=4,DGET('Tabla 02'!$B$46:$AC$59,'Tabla 02'!$I$46,W44:W45),IF(V45=5,DGET('Tabla 02'!$B$60:$AC$73,'Tabla 02'!$I$60,W44:W45),IF(V45=6,DGET('Tabla 02'!$B$74:$AC$87,'Tabla 02'!$I$74,W44:W45),0))))))</f>
        <v>0.14</v>
      </c>
      <c r="Y46" s="185" t="s">
        <v>252</v>
      </c>
      <c r="Z46" s="186">
        <f>IF(Y45=1,DGET('Tabla 02'!$B$4:$AC$17,'Tabla 02'!$I$4,Z44:Z45),IF(Y45=2,DGET('Tabla 02'!$B$18:$AC$31,'Tabla 02'!$I$18,Z44:Z45),IF(Y45=3,DGET('Tabla 02'!$B$32:$AC$45,'Tabla 02'!$I$32,Z44:Z45),IF(Y45=4,DGET('Tabla 02'!$B$46:$AC$59,'Tabla 02'!$I$46,Z44:Z45),IF(Y45=5,DGET('Tabla 02'!$B$60:$AC$73,'Tabla 02'!$I$60,Z44:Z45),IF(Y45=6,DGET('Tabla 02'!$B$74:$AC$87,'Tabla 02'!$I$74,Z44:Z45),0))))))</f>
        <v>0.14</v>
      </c>
      <c r="AB46" s="185" t="s">
        <v>252</v>
      </c>
      <c r="AC46" s="186">
        <f>IF(AB45=1,DGET('Tabla 02'!$B$4:$AC$17,'Tabla 02'!$I$4,AC44:AC45),IF(AB45=2,DGET('Tabla 02'!$B$18:$AC$31,'Tabla 02'!$I$18,AC44:AC45),IF(AB45=3,DGET('Tabla 02'!$B$32:$AC$45,'Tabla 02'!$I$32,AC44:AC45),IF(AB45=4,DGET('Tabla 02'!$B$46:$AC$59,'Tabla 02'!$I$46,AC44:AC45),IF(AB45=5,DGET('Tabla 02'!$B$60:$AC$73,'Tabla 02'!$I$60,AC44:AC45),IF(AB45=6,DGET('Tabla 02'!$B$74:$AC$87,'Tabla 02'!$I$74,AC44:AC45),0))))))</f>
        <v>0.14</v>
      </c>
      <c r="AE46" s="185" t="s">
        <v>252</v>
      </c>
      <c r="AF46" s="186">
        <f>IF(AE45=1,DGET('Tabla 02'!$B$4:$AC$17,'Tabla 02'!$I$4,AF44:AF45),IF(AE45=2,DGET('Tabla 02'!$B$18:$AC$31,'Tabla 02'!$I$18,AF44:AF45),IF(AE45=3,DGET('Tabla 02'!$B$32:$AC$45,'Tabla 02'!$I$32,AF44:AF45),IF(AE45=4,DGET('Tabla 02'!$B$46:$AC$59,'Tabla 02'!$I$46,AF44:AF45),IF(AE45=5,DGET('Tabla 02'!$B$60:$AC$73,'Tabla 02'!$I$60,AF44:AF45),IF(AE45=6,DGET('Tabla 02'!$B$74:$AC$87,'Tabla 02'!$I$74,AF44:AF45),0))))))</f>
        <v>0.14</v>
      </c>
      <c r="AH46" s="185" t="s">
        <v>252</v>
      </c>
      <c r="AI46" s="186">
        <f>IF(AH45=1,DGET('Tabla 02'!$B$4:$AC$17,'Tabla 02'!$I$4,AI44:AI45),IF(AH45=2,DGET('Tabla 02'!$B$18:$AC$31,'Tabla 02'!$I$18,AI44:AI45),IF(AH45=3,DGET('Tabla 02'!$B$32:$AC$45,'Tabla 02'!$I$32,AI44:AI45),IF(AH45=4,DGET('Tabla 02'!$B$46:$AC$59,'Tabla 02'!$I$46,AI44:AI45),IF(AH45=5,DGET('Tabla 02'!$B$60:$AC$73,'Tabla 02'!$I$60,AI44:AI45),IF(AH45=6,DGET('Tabla 02'!$B$74:$AC$87,'Tabla 02'!$I$74,AI44:AI45),0))))))</f>
        <v>0.14</v>
      </c>
      <c r="AK46" s="185" t="s">
        <v>252</v>
      </c>
      <c r="AL46" s="186">
        <f>IF(AK45=1,DGET('Tabla 02'!$B$4:$AC$17,'Tabla 02'!$I$4,AL44:AL45),IF(AK45=2,DGET('Tabla 02'!$B$18:$AC$31,'Tabla 02'!$I$18,AL44:AL45),IF(AK45=3,DGET('Tabla 02'!$B$32:$AC$45,'Tabla 02'!$I$32,AL44:AL45),IF(AK45=4,DGET('Tabla 02'!$B$46:$AC$59,'Tabla 02'!$I$46,AL44:AL45),IF(AK45=5,DGET('Tabla 02'!$B$60:$AC$73,'Tabla 02'!$I$60,AL44:AL45),IF(AK45=6,DGET('Tabla 02'!$B$74:$AC$87,'Tabla 02'!$I$74,AL44:AL45),0))))))</f>
        <v>0.14</v>
      </c>
      <c r="AN46" s="185" t="s">
        <v>252</v>
      </c>
      <c r="AO46" s="186">
        <f>IF(AN45=1,DGET('Tabla 02'!$B$4:$AC$17,'Tabla 02'!$I$4,AO44:AO45),IF(AN45=2,DGET('Tabla 02'!$B$18:$AC$31,'Tabla 02'!$I$18,AO44:AO45),IF(AN45=3,DGET('Tabla 02'!$B$32:$AC$45,'Tabla 02'!$I$32,AO44:AO45),IF(AN45=4,DGET('Tabla 02'!$B$46:$AC$59,'Tabla 02'!$I$46,AO44:AO45),IF(AN45=5,DGET('Tabla 02'!$B$60:$AC$73,'Tabla 02'!$I$60,AO44:AO45),IF(AN45=6,DGET('Tabla 02'!$B$74:$AC$87,'Tabla 02'!$I$74,AO44:AO45),0))))))</f>
        <v>0.14</v>
      </c>
    </row>
    <row r="47" spans="2:41" ht="15.75" thickBot="1">
      <c r="B47" s="100"/>
      <c r="C47" s="457"/>
      <c r="D47" s="457"/>
      <c r="E47" s="457"/>
      <c r="F47" s="457"/>
      <c r="G47" s="457"/>
      <c r="H47" s="100"/>
      <c r="I47" s="100"/>
      <c r="L47" s="170" t="s">
        <v>278</v>
      </c>
      <c r="M47" s="187">
        <f>_xlfn.IFERROR(N$43*M$4,0)</f>
        <v>0</v>
      </c>
      <c r="N47" s="188">
        <f>_xlfn.IFERROR(N$46*N$4,0)</f>
        <v>0</v>
      </c>
      <c r="O47" s="170" t="s">
        <v>278</v>
      </c>
      <c r="P47" s="187">
        <f>_xlfn.IFERROR(Q$43*P$4,0)</f>
        <v>0</v>
      </c>
      <c r="Q47" s="188">
        <f>_xlfn.IFERROR(Q$46*Q$4,0)</f>
        <v>0</v>
      </c>
      <c r="R47" s="170" t="s">
        <v>278</v>
      </c>
      <c r="S47" s="187">
        <f>_xlfn.IFERROR(T$43*S$4,0)</f>
        <v>0</v>
      </c>
      <c r="T47" s="188">
        <f>_xlfn.IFERROR(T$46*T$4,0)</f>
        <v>0</v>
      </c>
      <c r="U47" s="170" t="s">
        <v>278</v>
      </c>
      <c r="V47" s="187">
        <f>_xlfn.IFERROR(W$43*V$4,0)</f>
        <v>0</v>
      </c>
      <c r="W47" s="188">
        <f>_xlfn.IFERROR(W$46*W$4,0)</f>
        <v>0</v>
      </c>
      <c r="X47" s="170" t="s">
        <v>278</v>
      </c>
      <c r="Y47" s="187">
        <f>_xlfn.IFERROR(Z$43*Y$4,0)</f>
        <v>0</v>
      </c>
      <c r="Z47" s="188">
        <f>_xlfn.IFERROR(Z$46*Z$4,0)</f>
        <v>0</v>
      </c>
      <c r="AA47" s="170" t="s">
        <v>278</v>
      </c>
      <c r="AB47" s="187">
        <f>_xlfn.IFERROR(AC$43*AB$4,0)</f>
        <v>0</v>
      </c>
      <c r="AC47" s="188">
        <f>_xlfn.IFERROR(AC$46*AC$4,0)</f>
        <v>0</v>
      </c>
      <c r="AD47" s="170" t="s">
        <v>278</v>
      </c>
      <c r="AE47" s="187">
        <f>_xlfn.IFERROR(AF$43*AE$4,0)</f>
        <v>0</v>
      </c>
      <c r="AF47" s="188">
        <f>_xlfn.IFERROR(AF$46*AF$4,0)</f>
        <v>0</v>
      </c>
      <c r="AG47" s="170" t="s">
        <v>278</v>
      </c>
      <c r="AH47" s="187">
        <f>_xlfn.IFERROR(AI$43*AH$4,0)</f>
        <v>0</v>
      </c>
      <c r="AI47" s="188">
        <f>_xlfn.IFERROR(AI$46*AI$4,0)</f>
        <v>0</v>
      </c>
      <c r="AJ47" s="170" t="s">
        <v>278</v>
      </c>
      <c r="AK47" s="187">
        <f>_xlfn.IFERROR(AL$43*AK$4,0)</f>
        <v>0</v>
      </c>
      <c r="AL47" s="188">
        <f>_xlfn.IFERROR(AL$46*AL$4,0)</f>
        <v>0</v>
      </c>
      <c r="AM47" s="170" t="s">
        <v>278</v>
      </c>
      <c r="AN47" s="187">
        <f>_xlfn.IFERROR(AO$43*AN$4,0)</f>
        <v>0</v>
      </c>
      <c r="AO47" s="188">
        <f>_xlfn.IFERROR(AO$46*AO$4,0)</f>
        <v>0</v>
      </c>
    </row>
    <row r="48" spans="2:41" ht="15.75" thickBot="1">
      <c r="B48" s="100"/>
      <c r="C48" s="457"/>
      <c r="D48" s="457"/>
      <c r="E48" s="457"/>
      <c r="F48" s="457"/>
      <c r="G48" s="457"/>
      <c r="H48" s="100"/>
      <c r="I48" s="100"/>
      <c r="K48" s="424">
        <f>M48+P48+S48+V48+Y48+AB48+AE48+AH48+AK48+AN48</f>
        <v>0</v>
      </c>
      <c r="L48" s="170" t="s">
        <v>279</v>
      </c>
      <c r="M48" s="189">
        <f>Mediciones!H16*1000</f>
        <v>0</v>
      </c>
      <c r="N48" s="190"/>
      <c r="O48" s="170" t="s">
        <v>279</v>
      </c>
      <c r="P48" s="189">
        <f>Mediciones!H43*1000</f>
        <v>0</v>
      </c>
      <c r="Q48" s="190"/>
      <c r="R48" s="170" t="s">
        <v>279</v>
      </c>
      <c r="S48" s="189">
        <f>Mediciones!H70*1000</f>
        <v>0</v>
      </c>
      <c r="T48" s="190"/>
      <c r="U48" s="170" t="s">
        <v>279</v>
      </c>
      <c r="V48" s="189">
        <f>Mediciones!H97*1000</f>
        <v>0</v>
      </c>
      <c r="W48" s="190"/>
      <c r="X48" s="170" t="s">
        <v>279</v>
      </c>
      <c r="Y48" s="189">
        <f>Mediciones!H124*1000</f>
        <v>0</v>
      </c>
      <c r="Z48" s="190"/>
      <c r="AA48" s="170" t="s">
        <v>279</v>
      </c>
      <c r="AB48" s="189">
        <f>Mediciones!H151*1000</f>
        <v>0</v>
      </c>
      <c r="AC48" s="190"/>
      <c r="AD48" s="170" t="s">
        <v>279</v>
      </c>
      <c r="AE48" s="189">
        <f>Mediciones!H178*1000</f>
        <v>0</v>
      </c>
      <c r="AF48" s="190"/>
      <c r="AG48" s="170" t="s">
        <v>279</v>
      </c>
      <c r="AH48" s="189">
        <f>Mediciones!H205*1000</f>
        <v>0</v>
      </c>
      <c r="AI48" s="190"/>
      <c r="AJ48" s="170" t="s">
        <v>279</v>
      </c>
      <c r="AK48" s="189">
        <f>Mediciones!H232*1000</f>
        <v>0</v>
      </c>
      <c r="AL48" s="190"/>
      <c r="AM48" s="170" t="s">
        <v>279</v>
      </c>
      <c r="AN48" s="189">
        <f>Mediciones!H259*1000</f>
        <v>0</v>
      </c>
      <c r="AO48" s="190"/>
    </row>
    <row r="49" spans="2:41" ht="15.75" thickBot="1">
      <c r="B49" s="100"/>
      <c r="C49" s="457"/>
      <c r="D49" s="457"/>
      <c r="E49" s="457"/>
      <c r="F49" s="457"/>
      <c r="G49" s="457"/>
      <c r="H49" s="100"/>
      <c r="I49" s="100"/>
      <c r="K49" s="191">
        <f>M49+P49+S49+V49+Y49+AB49+AE49+AH49+AK49+AN49</f>
        <v>0</v>
      </c>
      <c r="L49" s="192" t="s">
        <v>162</v>
      </c>
      <c r="M49" s="193">
        <f>(IF(Mediciones!$H$5=1,IF(M48=0,M47,M48)+N47,IF(M48=0,N47,M48)+M47))/1000</f>
        <v>0</v>
      </c>
      <c r="N49" s="194"/>
      <c r="O49" s="192" t="s">
        <v>162</v>
      </c>
      <c r="P49" s="193">
        <f>(IF(Mediciones!$H$32=1,IF(P48=0,P47,P48)+Q47,IF(P48=0,Q47,P48)+P47))/1000</f>
        <v>0</v>
      </c>
      <c r="Q49" s="194"/>
      <c r="R49" s="192" t="s">
        <v>162</v>
      </c>
      <c r="S49" s="193">
        <f>(IF(Mediciones!$H$59=1,IF(S48=0,S47,S48)+T47,IF(S48=0,T47,S48)+S47))/1000</f>
        <v>0</v>
      </c>
      <c r="T49" s="194"/>
      <c r="U49" s="192" t="s">
        <v>162</v>
      </c>
      <c r="V49" s="193">
        <f>(IF(Mediciones!$H$86=1,IF(V48=0,V47,V48)+W47,IF(V48=0,W47,V48)+V47))/1000</f>
        <v>0</v>
      </c>
      <c r="W49" s="194"/>
      <c r="X49" s="192" t="s">
        <v>162</v>
      </c>
      <c r="Y49" s="193">
        <f>(IF(Mediciones!$H$113=1,IF(Y48=0,Y47,Y48)+Z47,IF(Y48=0,Z47,Y48)+Y47))/1000</f>
        <v>0</v>
      </c>
      <c r="Z49" s="194"/>
      <c r="AA49" s="192" t="s">
        <v>162</v>
      </c>
      <c r="AB49" s="193">
        <f>(IF(Mediciones!$H$140=1,IF(AB48=0,AB47,AB48)+AC47,IF(AB48=0,AC47,AB48)+AB47))/1000</f>
        <v>0</v>
      </c>
      <c r="AC49" s="194"/>
      <c r="AD49" s="192" t="s">
        <v>162</v>
      </c>
      <c r="AE49" s="193">
        <f>(IF(Mediciones!$H$167=1,IF(AE48=0,AE47,AE48)+AF47,IF(AE48=0,AF47,AE48)+AE47))/1000</f>
        <v>0</v>
      </c>
      <c r="AF49" s="194"/>
      <c r="AG49" s="192" t="s">
        <v>162</v>
      </c>
      <c r="AH49" s="193">
        <f>(IF(Mediciones!$H$194=1,IF(AH48=0,AH47,AH48)+AI47,IF(AH48=0,AI47,AH48)+AH47))/1000</f>
        <v>0</v>
      </c>
      <c r="AI49" s="194"/>
      <c r="AJ49" s="192" t="s">
        <v>162</v>
      </c>
      <c r="AK49" s="193">
        <f>(IF(Mediciones!$H$221=1,IF(AK48=0,AK47,AK48)+AL47,IF(AK48=0,AL47,AK48)+AK47))/1000</f>
        <v>0</v>
      </c>
      <c r="AL49" s="194"/>
      <c r="AM49" s="192" t="s">
        <v>162</v>
      </c>
      <c r="AN49" s="193">
        <f>(IF(Mediciones!$H$248=1,IF(AN48=0,AN47,AN48)+AO47,IF(AN48=0,AO47,AN48)+AN47))/1000</f>
        <v>0</v>
      </c>
      <c r="AO49" s="194"/>
    </row>
    <row r="50" spans="2:41" ht="15">
      <c r="B50" s="100"/>
      <c r="C50" s="457"/>
      <c r="D50" s="457"/>
      <c r="E50" s="457"/>
      <c r="F50" s="457"/>
      <c r="G50" s="457"/>
      <c r="H50" s="100"/>
      <c r="I50" s="100"/>
      <c r="M50" s="181" t="s">
        <v>145</v>
      </c>
      <c r="N50" s="182" t="s">
        <v>1</v>
      </c>
      <c r="P50" s="181" t="s">
        <v>145</v>
      </c>
      <c r="Q50" s="182" t="s">
        <v>1</v>
      </c>
      <c r="S50" s="181" t="s">
        <v>145</v>
      </c>
      <c r="T50" s="182" t="s">
        <v>1</v>
      </c>
      <c r="V50" s="181" t="s">
        <v>145</v>
      </c>
      <c r="W50" s="182" t="s">
        <v>1</v>
      </c>
      <c r="Y50" s="181" t="s">
        <v>145</v>
      </c>
      <c r="Z50" s="182" t="s">
        <v>1</v>
      </c>
      <c r="AB50" s="181" t="s">
        <v>145</v>
      </c>
      <c r="AC50" s="182" t="s">
        <v>1</v>
      </c>
      <c r="AE50" s="181" t="s">
        <v>145</v>
      </c>
      <c r="AF50" s="182" t="s">
        <v>1</v>
      </c>
      <c r="AH50" s="181" t="s">
        <v>145</v>
      </c>
      <c r="AI50" s="182" t="s">
        <v>1</v>
      </c>
      <c r="AK50" s="181" t="s">
        <v>145</v>
      </c>
      <c r="AL50" s="182" t="s">
        <v>1</v>
      </c>
      <c r="AN50" s="181" t="s">
        <v>145</v>
      </c>
      <c r="AO50" s="182" t="s">
        <v>1</v>
      </c>
    </row>
    <row r="51" spans="2:41" ht="15.75" thickBot="1">
      <c r="B51" s="100"/>
      <c r="C51" s="457"/>
      <c r="D51" s="457"/>
      <c r="E51" s="457"/>
      <c r="F51" s="457"/>
      <c r="G51" s="457"/>
      <c r="H51" s="100"/>
      <c r="I51" s="100"/>
      <c r="M51" s="183">
        <f>M$2</f>
        <v>1</v>
      </c>
      <c r="N51" s="184">
        <f>M$3</f>
        <v>1</v>
      </c>
      <c r="P51" s="183">
        <f>P$2</f>
        <v>1</v>
      </c>
      <c r="Q51" s="184">
        <f>P$3</f>
        <v>1</v>
      </c>
      <c r="S51" s="183">
        <f>S$2</f>
        <v>1</v>
      </c>
      <c r="T51" s="184">
        <f>S$3</f>
        <v>1</v>
      </c>
      <c r="V51" s="183">
        <f>V$2</f>
        <v>1</v>
      </c>
      <c r="W51" s="184">
        <f>V$3</f>
        <v>1</v>
      </c>
      <c r="Y51" s="183">
        <f>Y$2</f>
        <v>1</v>
      </c>
      <c r="Z51" s="184">
        <f>Y$3</f>
        <v>1</v>
      </c>
      <c r="AB51" s="183">
        <f>AB$2</f>
        <v>1</v>
      </c>
      <c r="AC51" s="184">
        <f>AB$3</f>
        <v>1</v>
      </c>
      <c r="AE51" s="183">
        <f>AE$2</f>
        <v>1</v>
      </c>
      <c r="AF51" s="184">
        <f>AE$3</f>
        <v>1</v>
      </c>
      <c r="AH51" s="183">
        <f>AH$2</f>
        <v>1</v>
      </c>
      <c r="AI51" s="184">
        <f>AH$3</f>
        <v>1</v>
      </c>
      <c r="AK51" s="183">
        <f>AK$2</f>
        <v>1</v>
      </c>
      <c r="AL51" s="184">
        <f>AK$3</f>
        <v>1</v>
      </c>
      <c r="AN51" s="183">
        <f>AN$2</f>
        <v>1</v>
      </c>
      <c r="AO51" s="184">
        <f>AN$3</f>
        <v>1</v>
      </c>
    </row>
    <row r="52" spans="2:41" ht="15.75" thickBot="1">
      <c r="B52" s="100"/>
      <c r="C52" s="457"/>
      <c r="D52" s="457"/>
      <c r="E52" s="457"/>
      <c r="F52" s="457"/>
      <c r="G52" s="457"/>
      <c r="H52" s="100"/>
      <c r="I52" s="100"/>
      <c r="M52" s="185" t="s">
        <v>253</v>
      </c>
      <c r="N52" s="186">
        <f>IF(M51=1,DGET('Tabla 02'!$B$4:$AC$17,'Tabla 02'!$J$4,N50:N51),IF(M51=2,DGET('Tabla 02'!$B$18:$AC$31,'Tabla 02'!$J$18,N50:N51),IF(M51=3,DGET('Tabla 02'!$B$32:$AC$45,'Tabla 02'!$J$32,N50:N51),IF(M51=4,DGET('Tabla 02'!$B$46:$AC$59,'Tabla 02'!$J$46,N50:N51),IF(M51=5,DGET('Tabla 02'!$B$60:$AC$73,'Tabla 02'!$J$60,N50:N51),IF(M51=6,DGET('Tabla 02'!$B$74:$AC$87,'Tabla 02'!$J$74,N50:N51),0))))))</f>
        <v>0.14</v>
      </c>
      <c r="P52" s="185" t="s">
        <v>253</v>
      </c>
      <c r="Q52" s="186">
        <f>IF(P51=1,DGET('Tabla 02'!$B$4:$AC$17,'Tabla 02'!$J$4,Q50:Q51),IF(P51=2,DGET('Tabla 02'!$B$18:$AC$31,'Tabla 02'!$J$18,Q50:Q51),IF(P51=3,DGET('Tabla 02'!$B$32:$AC$45,'Tabla 02'!$J$32,Q50:Q51),IF(P51=4,DGET('Tabla 02'!$B$46:$AC$59,'Tabla 02'!$J$46,Q50:Q51),IF(P51=5,DGET('Tabla 02'!$B$60:$AC$73,'Tabla 02'!$J$60,Q50:Q51),IF(P51=6,DGET('Tabla 02'!$B$74:$AC$87,'Tabla 02'!$J$74,Q50:Q51),0))))))</f>
        <v>0.14</v>
      </c>
      <c r="S52" s="185" t="s">
        <v>253</v>
      </c>
      <c r="T52" s="186">
        <f>IF(S51=1,DGET('Tabla 02'!$B$4:$AC$17,'Tabla 02'!$J$4,T50:T51),IF(S51=2,DGET('Tabla 02'!$B$18:$AC$31,'Tabla 02'!$J$18,T50:T51),IF(S51=3,DGET('Tabla 02'!$B$32:$AC$45,'Tabla 02'!$J$32,T50:T51),IF(S51=4,DGET('Tabla 02'!$B$46:$AC$59,'Tabla 02'!$J$46,T50:T51),IF(S51=5,DGET('Tabla 02'!$B$60:$AC$73,'Tabla 02'!$J$60,T50:T51),IF(S51=6,DGET('Tabla 02'!$B$74:$AC$87,'Tabla 02'!$J$74,T50:T51),0))))))</f>
        <v>0.14</v>
      </c>
      <c r="V52" s="185" t="s">
        <v>253</v>
      </c>
      <c r="W52" s="186">
        <f>IF(V51=1,DGET('Tabla 02'!$B$4:$AC$17,'Tabla 02'!$J$4,W50:W51),IF(V51=2,DGET('Tabla 02'!$B$18:$AC$31,'Tabla 02'!$J$18,W50:W51),IF(V51=3,DGET('Tabla 02'!$B$32:$AC$45,'Tabla 02'!$J$32,W50:W51),IF(V51=4,DGET('Tabla 02'!$B$46:$AC$59,'Tabla 02'!$J$46,W50:W51),IF(V51=5,DGET('Tabla 02'!$B$60:$AC$73,'Tabla 02'!$J$60,W50:W51),IF(V51=6,DGET('Tabla 02'!$B$74:$AC$87,'Tabla 02'!$J$74,W50:W51),0))))))</f>
        <v>0.14</v>
      </c>
      <c r="Y52" s="185" t="s">
        <v>253</v>
      </c>
      <c r="Z52" s="186">
        <f>IF(Y51=1,DGET('Tabla 02'!$B$4:$AC$17,'Tabla 02'!$J$4,Z50:Z51),IF(Y51=2,DGET('Tabla 02'!$B$18:$AC$31,'Tabla 02'!$J$18,Z50:Z51),IF(Y51=3,DGET('Tabla 02'!$B$32:$AC$45,'Tabla 02'!$J$32,Z50:Z51),IF(Y51=4,DGET('Tabla 02'!$B$46:$AC$59,'Tabla 02'!$J$46,Z50:Z51),IF(Y51=5,DGET('Tabla 02'!$B$60:$AC$73,'Tabla 02'!$J$60,Z50:Z51),IF(Y51=6,DGET('Tabla 02'!$B$74:$AC$87,'Tabla 02'!$J$74,Z50:Z51),0))))))</f>
        <v>0.14</v>
      </c>
      <c r="AB52" s="185" t="s">
        <v>253</v>
      </c>
      <c r="AC52" s="186">
        <f>IF(AB51=1,DGET('Tabla 02'!$B$4:$AC$17,'Tabla 02'!$J$4,AC50:AC51),IF(AB51=2,DGET('Tabla 02'!$B$18:$AC$31,'Tabla 02'!$J$18,AC50:AC51),IF(AB51=3,DGET('Tabla 02'!$B$32:$AC$45,'Tabla 02'!$J$32,AC50:AC51),IF(AB51=4,DGET('Tabla 02'!$B$46:$AC$59,'Tabla 02'!$J$46,AC50:AC51),IF(AB51=5,DGET('Tabla 02'!$B$60:$AC$73,'Tabla 02'!$J$60,AC50:AC51),IF(AB51=6,DGET('Tabla 02'!$B$74:$AC$87,'Tabla 02'!$J$74,AC50:AC51),0))))))</f>
        <v>0.14</v>
      </c>
      <c r="AE52" s="185" t="s">
        <v>253</v>
      </c>
      <c r="AF52" s="186">
        <f>IF(AE51=1,DGET('Tabla 02'!$B$4:$AC$17,'Tabla 02'!$J$4,AF50:AF51),IF(AE51=2,DGET('Tabla 02'!$B$18:$AC$31,'Tabla 02'!$J$18,AF50:AF51),IF(AE51=3,DGET('Tabla 02'!$B$32:$AC$45,'Tabla 02'!$J$32,AF50:AF51),IF(AE51=4,DGET('Tabla 02'!$B$46:$AC$59,'Tabla 02'!$J$46,AF50:AF51),IF(AE51=5,DGET('Tabla 02'!$B$60:$AC$73,'Tabla 02'!$J$60,AF50:AF51),IF(AE51=6,DGET('Tabla 02'!$B$74:$AC$87,'Tabla 02'!$J$74,AF50:AF51),0))))))</f>
        <v>0.14</v>
      </c>
      <c r="AH52" s="185" t="s">
        <v>253</v>
      </c>
      <c r="AI52" s="186">
        <f>IF(AH51=1,DGET('Tabla 02'!$B$4:$AC$17,'Tabla 02'!$J$4,AI50:AI51),IF(AH51=2,DGET('Tabla 02'!$B$18:$AC$31,'Tabla 02'!$J$18,AI50:AI51),IF(AH51=3,DGET('Tabla 02'!$B$32:$AC$45,'Tabla 02'!$J$32,AI50:AI51),IF(AH51=4,DGET('Tabla 02'!$B$46:$AC$59,'Tabla 02'!$J$46,AI50:AI51),IF(AH51=5,DGET('Tabla 02'!$B$60:$AC$73,'Tabla 02'!$J$60,AI50:AI51),IF(AH51=6,DGET('Tabla 02'!$B$74:$AC$87,'Tabla 02'!$J$74,AI50:AI51),0))))))</f>
        <v>0.14</v>
      </c>
      <c r="AK52" s="185" t="s">
        <v>253</v>
      </c>
      <c r="AL52" s="186">
        <f>IF(AK51=1,DGET('Tabla 02'!$B$4:$AC$17,'Tabla 02'!$J$4,AL50:AL51),IF(AK51=2,DGET('Tabla 02'!$B$18:$AC$31,'Tabla 02'!$J$18,AL50:AL51),IF(AK51=3,DGET('Tabla 02'!$B$32:$AC$45,'Tabla 02'!$J$32,AL50:AL51),IF(AK51=4,DGET('Tabla 02'!$B$46:$AC$59,'Tabla 02'!$J$46,AL50:AL51),IF(AK51=5,DGET('Tabla 02'!$B$60:$AC$73,'Tabla 02'!$J$60,AL50:AL51),IF(AK51=6,DGET('Tabla 02'!$B$74:$AC$87,'Tabla 02'!$J$74,AL50:AL51),0))))))</f>
        <v>0.14</v>
      </c>
      <c r="AN52" s="185" t="s">
        <v>253</v>
      </c>
      <c r="AO52" s="186">
        <f>IF(AN51=1,DGET('Tabla 02'!$B$4:$AC$17,'Tabla 02'!$J$4,AO50:AO51),IF(AN51=2,DGET('Tabla 02'!$B$18:$AC$31,'Tabla 02'!$J$18,AO50:AO51),IF(AN51=3,DGET('Tabla 02'!$B$32:$AC$45,'Tabla 02'!$J$32,AO50:AO51),IF(AN51=4,DGET('Tabla 02'!$B$46:$AC$59,'Tabla 02'!$J$46,AO50:AO51),IF(AN51=5,DGET('Tabla 02'!$B$60:$AC$73,'Tabla 02'!$J$60,AO50:AO51),IF(AN51=6,DGET('Tabla 02'!$B$74:$AC$87,'Tabla 02'!$J$74,AO50:AO51),0))))))</f>
        <v>0.14</v>
      </c>
    </row>
    <row r="53" spans="1:41" ht="15">
      <c r="A53" s="100"/>
      <c r="B53" s="100"/>
      <c r="C53" s="457"/>
      <c r="D53" s="457"/>
      <c r="E53" s="457"/>
      <c r="F53" s="457"/>
      <c r="G53" s="457"/>
      <c r="H53" s="100"/>
      <c r="I53" s="100"/>
      <c r="M53" s="181" t="s">
        <v>145</v>
      </c>
      <c r="N53" s="182" t="s">
        <v>1</v>
      </c>
      <c r="P53" s="181" t="s">
        <v>145</v>
      </c>
      <c r="Q53" s="182" t="s">
        <v>1</v>
      </c>
      <c r="S53" s="181" t="s">
        <v>145</v>
      </c>
      <c r="T53" s="182" t="s">
        <v>1</v>
      </c>
      <c r="V53" s="181" t="s">
        <v>145</v>
      </c>
      <c r="W53" s="182" t="s">
        <v>1</v>
      </c>
      <c r="Y53" s="181" t="s">
        <v>145</v>
      </c>
      <c r="Z53" s="182" t="s">
        <v>1</v>
      </c>
      <c r="AB53" s="181" t="s">
        <v>145</v>
      </c>
      <c r="AC53" s="182" t="s">
        <v>1</v>
      </c>
      <c r="AE53" s="181" t="s">
        <v>145</v>
      </c>
      <c r="AF53" s="182" t="s">
        <v>1</v>
      </c>
      <c r="AH53" s="181" t="s">
        <v>145</v>
      </c>
      <c r="AI53" s="182" t="s">
        <v>1</v>
      </c>
      <c r="AK53" s="181" t="s">
        <v>145</v>
      </c>
      <c r="AL53" s="182" t="s">
        <v>1</v>
      </c>
      <c r="AN53" s="181" t="s">
        <v>145</v>
      </c>
      <c r="AO53" s="182" t="s">
        <v>1</v>
      </c>
    </row>
    <row r="54" spans="1:41" ht="15.75" thickBot="1">
      <c r="A54" s="100"/>
      <c r="B54" s="100"/>
      <c r="C54" s="457"/>
      <c r="D54" s="457"/>
      <c r="E54" s="457"/>
      <c r="F54" s="457"/>
      <c r="G54" s="457"/>
      <c r="H54" s="100"/>
      <c r="I54" s="100"/>
      <c r="M54" s="183">
        <f>M$2</f>
        <v>1</v>
      </c>
      <c r="N54" s="184">
        <f>N$3</f>
        <v>1</v>
      </c>
      <c r="P54" s="183">
        <f>P$2</f>
        <v>1</v>
      </c>
      <c r="Q54" s="184">
        <f>Q$3</f>
        <v>1</v>
      </c>
      <c r="S54" s="183">
        <f>S$2</f>
        <v>1</v>
      </c>
      <c r="T54" s="184">
        <f>T$3</f>
        <v>1</v>
      </c>
      <c r="V54" s="183">
        <f>V$2</f>
        <v>1</v>
      </c>
      <c r="W54" s="184">
        <f>W$3</f>
        <v>1</v>
      </c>
      <c r="Y54" s="183">
        <f>Y$2</f>
        <v>1</v>
      </c>
      <c r="Z54" s="184">
        <f>Z$3</f>
        <v>1</v>
      </c>
      <c r="AB54" s="183">
        <f>AB$2</f>
        <v>1</v>
      </c>
      <c r="AC54" s="184">
        <f>AC$3</f>
        <v>1</v>
      </c>
      <c r="AE54" s="183">
        <f>AE$2</f>
        <v>1</v>
      </c>
      <c r="AF54" s="184">
        <f>AF$3</f>
        <v>1</v>
      </c>
      <c r="AH54" s="183">
        <f>AH$2</f>
        <v>1</v>
      </c>
      <c r="AI54" s="184">
        <f>AI$3</f>
        <v>1</v>
      </c>
      <c r="AK54" s="183">
        <f>AK$2</f>
        <v>1</v>
      </c>
      <c r="AL54" s="184">
        <f>AL$3</f>
        <v>1</v>
      </c>
      <c r="AN54" s="183">
        <f>AN$2</f>
        <v>1</v>
      </c>
      <c r="AO54" s="184">
        <f>AO$3</f>
        <v>1</v>
      </c>
    </row>
    <row r="55" spans="1:41" ht="15.75" thickBot="1">
      <c r="A55" s="100"/>
      <c r="B55" s="100"/>
      <c r="C55" s="457"/>
      <c r="D55" s="457"/>
      <c r="E55" s="457"/>
      <c r="F55" s="457"/>
      <c r="G55" s="457"/>
      <c r="H55" s="100"/>
      <c r="I55" s="100"/>
      <c r="M55" s="185" t="s">
        <v>253</v>
      </c>
      <c r="N55" s="186">
        <f>IF(M54=1,DGET('Tabla 02'!$B$4:$AC$17,'Tabla 02'!$J$4,N53:N54),IF(M54=2,DGET('Tabla 02'!$B$18:$AC$31,'Tabla 02'!$J$18,N53:N54),IF(M54=3,DGET('Tabla 02'!$B$32:$AC$45,'Tabla 02'!$J$32,N53:N54),IF(M54=4,DGET('Tabla 02'!$B$46:$AC$59,'Tabla 02'!$J$46,N53:N54),IF(M54=5,DGET('Tabla 02'!$B$60:$AC$73,'Tabla 02'!$J$60,N53:N54),IF(M54=6,DGET('Tabla 02'!$B$74:$AC$87,'Tabla 02'!$J$74,N53:N54),0))))))</f>
        <v>0.14</v>
      </c>
      <c r="P55" s="185" t="s">
        <v>253</v>
      </c>
      <c r="Q55" s="186">
        <f>IF(P54=1,DGET('Tabla 02'!$B$4:$AC$17,'Tabla 02'!$J$4,Q53:Q54),IF(P54=2,DGET('Tabla 02'!$B$18:$AC$31,'Tabla 02'!$J$18,Q53:Q54),IF(P54=3,DGET('Tabla 02'!$B$32:$AC$45,'Tabla 02'!$J$32,Q53:Q54),IF(P54=4,DGET('Tabla 02'!$B$46:$AC$59,'Tabla 02'!$J$46,Q53:Q54),IF(P54=5,DGET('Tabla 02'!$B$60:$AC$73,'Tabla 02'!$J$60,Q53:Q54),IF(P54=6,DGET('Tabla 02'!$B$74:$AC$87,'Tabla 02'!$J$74,Q53:Q54),0))))))</f>
        <v>0.14</v>
      </c>
      <c r="S55" s="185" t="s">
        <v>253</v>
      </c>
      <c r="T55" s="186">
        <f>IF(S54=1,DGET('Tabla 02'!$B$4:$AC$17,'Tabla 02'!$J$4,T53:T54),IF(S54=2,DGET('Tabla 02'!$B$18:$AC$31,'Tabla 02'!$J$18,T53:T54),IF(S54=3,DGET('Tabla 02'!$B$32:$AC$45,'Tabla 02'!$J$32,T53:T54),IF(S54=4,DGET('Tabla 02'!$B$46:$AC$59,'Tabla 02'!$J$46,T53:T54),IF(S54=5,DGET('Tabla 02'!$B$60:$AC$73,'Tabla 02'!$J$60,T53:T54),IF(S54=6,DGET('Tabla 02'!$B$74:$AC$87,'Tabla 02'!$J$74,T53:T54),0))))))</f>
        <v>0.14</v>
      </c>
      <c r="V55" s="185" t="s">
        <v>253</v>
      </c>
      <c r="W55" s="186">
        <f>IF(V54=1,DGET('Tabla 02'!$B$4:$AC$17,'Tabla 02'!$J$4,W53:W54),IF(V54=2,DGET('Tabla 02'!$B$18:$AC$31,'Tabla 02'!$J$18,W53:W54),IF(V54=3,DGET('Tabla 02'!$B$32:$AC$45,'Tabla 02'!$J$32,W53:W54),IF(V54=4,DGET('Tabla 02'!$B$46:$AC$59,'Tabla 02'!$J$46,W53:W54),IF(V54=5,DGET('Tabla 02'!$B$60:$AC$73,'Tabla 02'!$J$60,W53:W54),IF(V54=6,DGET('Tabla 02'!$B$74:$AC$87,'Tabla 02'!$J$74,W53:W54),0))))))</f>
        <v>0.14</v>
      </c>
      <c r="Y55" s="185" t="s">
        <v>253</v>
      </c>
      <c r="Z55" s="186">
        <f>IF(Y54=1,DGET('Tabla 02'!$B$4:$AC$17,'Tabla 02'!$J$4,Z53:Z54),IF(Y54=2,DGET('Tabla 02'!$B$18:$AC$31,'Tabla 02'!$J$18,Z53:Z54),IF(Y54=3,DGET('Tabla 02'!$B$32:$AC$45,'Tabla 02'!$J$32,Z53:Z54),IF(Y54=4,DGET('Tabla 02'!$B$46:$AC$59,'Tabla 02'!$J$46,Z53:Z54),IF(Y54=5,DGET('Tabla 02'!$B$60:$AC$73,'Tabla 02'!$J$60,Z53:Z54),IF(Y54=6,DGET('Tabla 02'!$B$74:$AC$87,'Tabla 02'!$J$74,Z53:Z54),0))))))</f>
        <v>0.14</v>
      </c>
      <c r="AB55" s="185" t="s">
        <v>253</v>
      </c>
      <c r="AC55" s="186">
        <f>IF(AB54=1,DGET('Tabla 02'!$B$4:$AC$17,'Tabla 02'!$J$4,AC53:AC54),IF(AB54=2,DGET('Tabla 02'!$B$18:$AC$31,'Tabla 02'!$J$18,AC53:AC54),IF(AB54=3,DGET('Tabla 02'!$B$32:$AC$45,'Tabla 02'!$J$32,AC53:AC54),IF(AB54=4,DGET('Tabla 02'!$B$46:$AC$59,'Tabla 02'!$J$46,AC53:AC54),IF(AB54=5,DGET('Tabla 02'!$B$60:$AC$73,'Tabla 02'!$J$60,AC53:AC54),IF(AB54=6,DGET('Tabla 02'!$B$74:$AC$87,'Tabla 02'!$J$74,AC53:AC54),0))))))</f>
        <v>0.14</v>
      </c>
      <c r="AE55" s="185" t="s">
        <v>253</v>
      </c>
      <c r="AF55" s="186">
        <f>IF(AE54=1,DGET('Tabla 02'!$B$4:$AC$17,'Tabla 02'!$J$4,AF53:AF54),IF(AE54=2,DGET('Tabla 02'!$B$18:$AC$31,'Tabla 02'!$J$18,AF53:AF54),IF(AE54=3,DGET('Tabla 02'!$B$32:$AC$45,'Tabla 02'!$J$32,AF53:AF54),IF(AE54=4,DGET('Tabla 02'!$B$46:$AC$59,'Tabla 02'!$J$46,AF53:AF54),IF(AE54=5,DGET('Tabla 02'!$B$60:$AC$73,'Tabla 02'!$J$60,AF53:AF54),IF(AE54=6,DGET('Tabla 02'!$B$74:$AC$87,'Tabla 02'!$J$74,AF53:AF54),0))))))</f>
        <v>0.14</v>
      </c>
      <c r="AH55" s="185" t="s">
        <v>253</v>
      </c>
      <c r="AI55" s="186">
        <f>IF(AH54=1,DGET('Tabla 02'!$B$4:$AC$17,'Tabla 02'!$J$4,AI53:AI54),IF(AH54=2,DGET('Tabla 02'!$B$18:$AC$31,'Tabla 02'!$J$18,AI53:AI54),IF(AH54=3,DGET('Tabla 02'!$B$32:$AC$45,'Tabla 02'!$J$32,AI53:AI54),IF(AH54=4,DGET('Tabla 02'!$B$46:$AC$59,'Tabla 02'!$J$46,AI53:AI54),IF(AH54=5,DGET('Tabla 02'!$B$60:$AC$73,'Tabla 02'!$J$60,AI53:AI54),IF(AH54=6,DGET('Tabla 02'!$B$74:$AC$87,'Tabla 02'!$J$74,AI53:AI54),0))))))</f>
        <v>0.14</v>
      </c>
      <c r="AK55" s="185" t="s">
        <v>253</v>
      </c>
      <c r="AL55" s="186">
        <f>IF(AK54=1,DGET('Tabla 02'!$B$4:$AC$17,'Tabla 02'!$J$4,AL53:AL54),IF(AK54=2,DGET('Tabla 02'!$B$18:$AC$31,'Tabla 02'!$J$18,AL53:AL54),IF(AK54=3,DGET('Tabla 02'!$B$32:$AC$45,'Tabla 02'!$J$32,AL53:AL54),IF(AK54=4,DGET('Tabla 02'!$B$46:$AC$59,'Tabla 02'!$J$46,AL53:AL54),IF(AK54=5,DGET('Tabla 02'!$B$60:$AC$73,'Tabla 02'!$J$60,AL53:AL54),IF(AK54=6,DGET('Tabla 02'!$B$74:$AC$87,'Tabla 02'!$J$74,AL53:AL54),0))))))</f>
        <v>0.14</v>
      </c>
      <c r="AN55" s="185" t="s">
        <v>253</v>
      </c>
      <c r="AO55" s="186">
        <f>IF(AN54=1,DGET('Tabla 02'!$B$4:$AC$17,'Tabla 02'!$J$4,AO53:AO54),IF(AN54=2,DGET('Tabla 02'!$B$18:$AC$31,'Tabla 02'!$J$18,AO53:AO54),IF(AN54=3,DGET('Tabla 02'!$B$32:$AC$45,'Tabla 02'!$J$32,AO53:AO54),IF(AN54=4,DGET('Tabla 02'!$B$46:$AC$59,'Tabla 02'!$J$46,AO53:AO54),IF(AN54=5,DGET('Tabla 02'!$B$60:$AC$73,'Tabla 02'!$J$60,AO53:AO54),IF(AN54=6,DGET('Tabla 02'!$B$74:$AC$87,'Tabla 02'!$J$74,AO53:AO54),0))))))</f>
        <v>0.14</v>
      </c>
    </row>
    <row r="56" spans="1:41" ht="15.75" thickBot="1">
      <c r="A56" s="100"/>
      <c r="B56" s="100"/>
      <c r="C56" s="457"/>
      <c r="D56" s="457"/>
      <c r="E56" s="457"/>
      <c r="F56" s="457"/>
      <c r="G56" s="457"/>
      <c r="H56" s="100"/>
      <c r="I56" s="100"/>
      <c r="L56" s="170" t="s">
        <v>278</v>
      </c>
      <c r="M56" s="187">
        <f>_xlfn.IFERROR(N$52*M$4,0)</f>
        <v>0</v>
      </c>
      <c r="N56" s="188">
        <f>_xlfn.IFERROR(N$55*N$4,0)</f>
        <v>0</v>
      </c>
      <c r="O56" s="170" t="s">
        <v>278</v>
      </c>
      <c r="P56" s="187">
        <f>_xlfn.IFERROR(Q$52*P$4,0)</f>
        <v>0</v>
      </c>
      <c r="Q56" s="188">
        <f>_xlfn.IFERROR(Q$55*Q$4,0)</f>
        <v>0</v>
      </c>
      <c r="R56" s="170" t="s">
        <v>278</v>
      </c>
      <c r="S56" s="187">
        <f>_xlfn.IFERROR(T$52*S$4,0)</f>
        <v>0</v>
      </c>
      <c r="T56" s="188">
        <f>_xlfn.IFERROR(T$55*T$4,0)</f>
        <v>0</v>
      </c>
      <c r="U56" s="170" t="s">
        <v>278</v>
      </c>
      <c r="V56" s="187">
        <f>_xlfn.IFERROR(W$52*V$4,0)</f>
        <v>0</v>
      </c>
      <c r="W56" s="188">
        <f>_xlfn.IFERROR(W$55*W$4,0)</f>
        <v>0</v>
      </c>
      <c r="X56" s="170" t="s">
        <v>278</v>
      </c>
      <c r="Y56" s="187">
        <f>_xlfn.IFERROR(Z$52*Y$4,0)</f>
        <v>0</v>
      </c>
      <c r="Z56" s="188">
        <f>_xlfn.IFERROR(Z$55*Z$4,0)</f>
        <v>0</v>
      </c>
      <c r="AA56" s="170" t="s">
        <v>278</v>
      </c>
      <c r="AB56" s="187">
        <f>_xlfn.IFERROR(AC$52*AB$4,0)</f>
        <v>0</v>
      </c>
      <c r="AC56" s="188">
        <f>_xlfn.IFERROR(AC$55*AC$4,0)</f>
        <v>0</v>
      </c>
      <c r="AD56" s="170" t="s">
        <v>278</v>
      </c>
      <c r="AE56" s="187">
        <f>_xlfn.IFERROR(AF$52*AE$4,0)</f>
        <v>0</v>
      </c>
      <c r="AF56" s="188">
        <f>_xlfn.IFERROR(AF$55*AF$4,0)</f>
        <v>0</v>
      </c>
      <c r="AG56" s="170" t="s">
        <v>278</v>
      </c>
      <c r="AH56" s="187">
        <f>_xlfn.IFERROR(AI$52*AH$4,0)</f>
        <v>0</v>
      </c>
      <c r="AI56" s="188">
        <f>_xlfn.IFERROR(AI$55*AI$4,0)</f>
        <v>0</v>
      </c>
      <c r="AJ56" s="170" t="s">
        <v>278</v>
      </c>
      <c r="AK56" s="187">
        <f>_xlfn.IFERROR(AL$52*AK$4,0)</f>
        <v>0</v>
      </c>
      <c r="AL56" s="188">
        <f>_xlfn.IFERROR(AL$55*AL$4,0)</f>
        <v>0</v>
      </c>
      <c r="AM56" s="170" t="s">
        <v>278</v>
      </c>
      <c r="AN56" s="187">
        <f>_xlfn.IFERROR(AO$52*AN$4,0)</f>
        <v>0</v>
      </c>
      <c r="AO56" s="188">
        <f>_xlfn.IFERROR(AO$55*AO$4,0)</f>
        <v>0</v>
      </c>
    </row>
    <row r="57" spans="1:41" ht="15.75" thickBot="1">
      <c r="A57" s="100"/>
      <c r="B57" s="100"/>
      <c r="C57" s="457"/>
      <c r="D57" s="457"/>
      <c r="E57" s="457"/>
      <c r="F57" s="457"/>
      <c r="G57" s="457"/>
      <c r="H57" s="100"/>
      <c r="I57" s="100"/>
      <c r="K57" s="424">
        <f>M57+P57+S57+V57+Y57+AB57+AE57+AH57+AK57+AN57</f>
        <v>0</v>
      </c>
      <c r="L57" s="170" t="s">
        <v>279</v>
      </c>
      <c r="M57" s="189">
        <f>Mediciones!H17*1000</f>
        <v>0</v>
      </c>
      <c r="N57" s="190"/>
      <c r="O57" s="170" t="s">
        <v>279</v>
      </c>
      <c r="P57" s="189">
        <f>Mediciones!H44*1000</f>
        <v>0</v>
      </c>
      <c r="Q57" s="190"/>
      <c r="R57" s="170" t="s">
        <v>279</v>
      </c>
      <c r="S57" s="189">
        <f>Mediciones!H71*1000</f>
        <v>0</v>
      </c>
      <c r="T57" s="190"/>
      <c r="U57" s="170" t="s">
        <v>279</v>
      </c>
      <c r="V57" s="189">
        <f>Mediciones!H98*1000</f>
        <v>0</v>
      </c>
      <c r="W57" s="190"/>
      <c r="X57" s="170" t="s">
        <v>279</v>
      </c>
      <c r="Y57" s="189">
        <f>Mediciones!H125*1000</f>
        <v>0</v>
      </c>
      <c r="Z57" s="190"/>
      <c r="AA57" s="170" t="s">
        <v>279</v>
      </c>
      <c r="AB57" s="189">
        <f>Mediciones!H152*1000</f>
        <v>0</v>
      </c>
      <c r="AC57" s="190"/>
      <c r="AD57" s="170" t="s">
        <v>279</v>
      </c>
      <c r="AE57" s="189">
        <f>Mediciones!H179*1000</f>
        <v>0</v>
      </c>
      <c r="AF57" s="190"/>
      <c r="AG57" s="170" t="s">
        <v>279</v>
      </c>
      <c r="AH57" s="189">
        <f>Mediciones!H206*1000</f>
        <v>0</v>
      </c>
      <c r="AI57" s="190"/>
      <c r="AJ57" s="170" t="s">
        <v>279</v>
      </c>
      <c r="AK57" s="189">
        <f>Mediciones!H233*1000</f>
        <v>0</v>
      </c>
      <c r="AL57" s="190"/>
      <c r="AM57" s="170" t="s">
        <v>279</v>
      </c>
      <c r="AN57" s="189">
        <f>Mediciones!H260*1000</f>
        <v>0</v>
      </c>
      <c r="AO57" s="190"/>
    </row>
    <row r="58" spans="1:41" ht="15.75" thickBot="1">
      <c r="A58" s="100"/>
      <c r="B58" s="100"/>
      <c r="C58" s="457"/>
      <c r="D58" s="457"/>
      <c r="E58" s="457"/>
      <c r="F58" s="457"/>
      <c r="G58" s="457"/>
      <c r="H58" s="100"/>
      <c r="I58" s="100"/>
      <c r="K58" s="191">
        <f>M58+P58+S58+V58+Y58+AB58+AE58+AH58+AK58+AN58</f>
        <v>0</v>
      </c>
      <c r="L58" s="192" t="s">
        <v>127</v>
      </c>
      <c r="M58" s="193">
        <f>(IF(Mediciones!$H$5=1,IF(M57=0,M56,M57)+N56,IF(M57=0,N56,M57)+M56))/1000</f>
        <v>0</v>
      </c>
      <c r="N58" s="194"/>
      <c r="O58" s="192" t="s">
        <v>127</v>
      </c>
      <c r="P58" s="193">
        <f>(IF(Mediciones!$H$32=1,IF(P57=0,P56,P57)+Q56,IF(P57=0,Q56,P57)+P56))/1000</f>
        <v>0</v>
      </c>
      <c r="Q58" s="194"/>
      <c r="R58" s="192" t="s">
        <v>127</v>
      </c>
      <c r="S58" s="193">
        <f>(IF(Mediciones!$H$59=1,IF(S57=0,S56,S57)+T56,IF(S57=0,T56,S57)+S56))/1000</f>
        <v>0</v>
      </c>
      <c r="T58" s="194"/>
      <c r="U58" s="192" t="s">
        <v>127</v>
      </c>
      <c r="V58" s="193">
        <f>(IF(Mediciones!$H$86=1,IF(V57=0,V56,V57)+W56,IF(V57=0,W56,V57)+V56))/1000</f>
        <v>0</v>
      </c>
      <c r="W58" s="194"/>
      <c r="X58" s="192" t="s">
        <v>127</v>
      </c>
      <c r="Y58" s="193">
        <f>(IF(Mediciones!$H$113=1,IF(Y57=0,Y56,Y57)+Z56,IF(Y57=0,Z56,Y57)+Y56))/1000</f>
        <v>0</v>
      </c>
      <c r="Z58" s="194"/>
      <c r="AA58" s="192" t="s">
        <v>127</v>
      </c>
      <c r="AB58" s="193">
        <f>(IF(Mediciones!$H$140=1,IF(AB57=0,AB56,AB57)+AC56,IF(AB57=0,AC56,AB57)+AB56))/1000</f>
        <v>0</v>
      </c>
      <c r="AC58" s="194"/>
      <c r="AD58" s="192" t="s">
        <v>127</v>
      </c>
      <c r="AE58" s="193">
        <f>(IF(Mediciones!$H$167=1,IF(AE57=0,AE56,AE57)+AF56,IF(AE57=0,AF56,AE57)+AE56))/1000</f>
        <v>0</v>
      </c>
      <c r="AF58" s="194"/>
      <c r="AG58" s="192" t="s">
        <v>127</v>
      </c>
      <c r="AH58" s="193">
        <f>(IF(Mediciones!$H$194=1,IF(AH57=0,AH56,AH57)+AI56,IF(AH57=0,AI56,AH57)+AH56))/1000</f>
        <v>0</v>
      </c>
      <c r="AI58" s="194"/>
      <c r="AJ58" s="192" t="s">
        <v>127</v>
      </c>
      <c r="AK58" s="193">
        <f>(IF(Mediciones!$H$221=1,IF(AK57=0,AK56,AK57)+AL56,IF(AK57=0,AL56,AK57)+AK56))/1000</f>
        <v>0</v>
      </c>
      <c r="AL58" s="194"/>
      <c r="AM58" s="192" t="s">
        <v>127</v>
      </c>
      <c r="AN58" s="193">
        <f>(IF(Mediciones!$H$248=1,IF(AN57=0,AN56,AN57)+AO56,IF(AN57=0,AO56,AN57)+AN56))/1000</f>
        <v>0</v>
      </c>
      <c r="AO58" s="194"/>
    </row>
    <row r="59" spans="1:41" ht="15">
      <c r="A59" s="100"/>
      <c r="B59" s="100"/>
      <c r="C59" s="457"/>
      <c r="D59" s="457"/>
      <c r="E59" s="457"/>
      <c r="F59" s="457"/>
      <c r="G59" s="457"/>
      <c r="H59" s="100"/>
      <c r="I59" s="100"/>
      <c r="M59" s="181" t="s">
        <v>145</v>
      </c>
      <c r="N59" s="182" t="s">
        <v>1</v>
      </c>
      <c r="P59" s="181" t="s">
        <v>145</v>
      </c>
      <c r="Q59" s="182" t="s">
        <v>1</v>
      </c>
      <c r="S59" s="181" t="s">
        <v>145</v>
      </c>
      <c r="T59" s="182" t="s">
        <v>1</v>
      </c>
      <c r="V59" s="181" t="s">
        <v>145</v>
      </c>
      <c r="W59" s="182" t="s">
        <v>1</v>
      </c>
      <c r="Y59" s="181" t="s">
        <v>145</v>
      </c>
      <c r="Z59" s="182" t="s">
        <v>1</v>
      </c>
      <c r="AB59" s="181" t="s">
        <v>145</v>
      </c>
      <c r="AC59" s="182" t="s">
        <v>1</v>
      </c>
      <c r="AE59" s="181" t="s">
        <v>145</v>
      </c>
      <c r="AF59" s="182" t="s">
        <v>1</v>
      </c>
      <c r="AH59" s="181" t="s">
        <v>145</v>
      </c>
      <c r="AI59" s="182" t="s">
        <v>1</v>
      </c>
      <c r="AK59" s="181" t="s">
        <v>145</v>
      </c>
      <c r="AL59" s="182" t="s">
        <v>1</v>
      </c>
      <c r="AN59" s="181" t="s">
        <v>145</v>
      </c>
      <c r="AO59" s="182" t="s">
        <v>1</v>
      </c>
    </row>
    <row r="60" spans="1:41" ht="15.75" thickBot="1">
      <c r="A60" s="100"/>
      <c r="B60" s="100"/>
      <c r="C60" s="457"/>
      <c r="D60" s="457"/>
      <c r="E60" s="457"/>
      <c r="F60" s="457"/>
      <c r="G60" s="457"/>
      <c r="H60" s="169"/>
      <c r="M60" s="183">
        <f>M$2</f>
        <v>1</v>
      </c>
      <c r="N60" s="184">
        <f>M$3</f>
        <v>1</v>
      </c>
      <c r="P60" s="183">
        <f>P$2</f>
        <v>1</v>
      </c>
      <c r="Q60" s="184">
        <f>P$3</f>
        <v>1</v>
      </c>
      <c r="S60" s="183">
        <f>S$2</f>
        <v>1</v>
      </c>
      <c r="T60" s="184">
        <f>S$3</f>
        <v>1</v>
      </c>
      <c r="V60" s="183">
        <f>V$2</f>
        <v>1</v>
      </c>
      <c r="W60" s="184">
        <f>V$3</f>
        <v>1</v>
      </c>
      <c r="Y60" s="183">
        <f>Y$2</f>
        <v>1</v>
      </c>
      <c r="Z60" s="184">
        <f>Y$3</f>
        <v>1</v>
      </c>
      <c r="AB60" s="183">
        <f>AB$2</f>
        <v>1</v>
      </c>
      <c r="AC60" s="184">
        <f>AB$3</f>
        <v>1</v>
      </c>
      <c r="AE60" s="183">
        <f>AE$2</f>
        <v>1</v>
      </c>
      <c r="AF60" s="184">
        <f>AE$3</f>
        <v>1</v>
      </c>
      <c r="AH60" s="183">
        <f>AH$2</f>
        <v>1</v>
      </c>
      <c r="AI60" s="184">
        <f>AH$3</f>
        <v>1</v>
      </c>
      <c r="AK60" s="183">
        <f>AK$2</f>
        <v>1</v>
      </c>
      <c r="AL60" s="184">
        <f>AK$3</f>
        <v>1</v>
      </c>
      <c r="AN60" s="183">
        <f>AN$2</f>
        <v>1</v>
      </c>
      <c r="AO60" s="184">
        <f>AN$3</f>
        <v>1</v>
      </c>
    </row>
    <row r="61" spans="1:41" ht="15.75" thickBot="1">
      <c r="A61" s="100"/>
      <c r="B61" s="100"/>
      <c r="C61" s="457"/>
      <c r="D61" s="457"/>
      <c r="E61" s="457"/>
      <c r="F61" s="457"/>
      <c r="G61" s="457"/>
      <c r="H61" s="169"/>
      <c r="M61" s="185" t="s">
        <v>255</v>
      </c>
      <c r="N61" s="186">
        <f>IF(M60=1,DGET('Tabla 02'!$B$4:$AC$17,'Tabla 02'!$K$4,N59:N60),IF(M60=2,DGET('Tabla 02'!$B$18:$AC$31,'Tabla 02'!$K$18,N59:N60),IF(M60=3,DGET('Tabla 02'!$B$32:$AC$45,'Tabla 02'!$K$32,N59:N60),IF(M60=4,DGET('Tabla 02'!$B$46:$AC$59,'Tabla 02'!$K$46,N59:N60),IF(M60=5,DGET('Tabla 02'!$B$60:$AC$73,'Tabla 02'!$K$60,N59:N60),IF(M60=6,DGET('Tabla 02'!$B$74:$AC$87,'Tabla 02'!$K$74,N59:N60),0))))))</f>
        <v>0.14</v>
      </c>
      <c r="P61" s="185" t="s">
        <v>255</v>
      </c>
      <c r="Q61" s="186">
        <f>IF(P60=1,DGET('Tabla 02'!$B$4:$AC$17,'Tabla 02'!$K$4,Q59:Q60),IF(P60=2,DGET('Tabla 02'!$B$18:$AC$31,'Tabla 02'!$K$18,Q59:Q60),IF(P60=3,DGET('Tabla 02'!$B$32:$AC$45,'Tabla 02'!$K$32,Q59:Q60),IF(P60=4,DGET('Tabla 02'!$B$46:$AC$59,'Tabla 02'!$K$46,Q59:Q60),IF(P60=5,DGET('Tabla 02'!$B$60:$AC$73,'Tabla 02'!$K$60,Q59:Q60),IF(P60=6,DGET('Tabla 02'!$B$74:$AC$87,'Tabla 02'!$K$74,Q59:Q60),0))))))</f>
        <v>0.14</v>
      </c>
      <c r="S61" s="185" t="s">
        <v>255</v>
      </c>
      <c r="T61" s="186">
        <f>IF(S60=1,DGET('Tabla 02'!$B$4:$AC$17,'Tabla 02'!$K$4,T59:T60),IF(S60=2,DGET('Tabla 02'!$B$18:$AC$31,'Tabla 02'!$K$18,T59:T60),IF(S60=3,DGET('Tabla 02'!$B$32:$AC$45,'Tabla 02'!$K$32,T59:T60),IF(S60=4,DGET('Tabla 02'!$B$46:$AC$59,'Tabla 02'!$K$46,T59:T60),IF(S60=5,DGET('Tabla 02'!$B$60:$AC$73,'Tabla 02'!$K$60,T59:T60),IF(S60=6,DGET('Tabla 02'!$B$74:$AC$87,'Tabla 02'!$K$74,T59:T60),0))))))</f>
        <v>0.14</v>
      </c>
      <c r="V61" s="185" t="s">
        <v>255</v>
      </c>
      <c r="W61" s="186">
        <f>IF(V60=1,DGET('Tabla 02'!$B$4:$AC$17,'Tabla 02'!$K$4,W59:W60),IF(V60=2,DGET('Tabla 02'!$B$18:$AC$31,'Tabla 02'!$K$18,W59:W60),IF(V60=3,DGET('Tabla 02'!$B$32:$AC$45,'Tabla 02'!$K$32,W59:W60),IF(V60=4,DGET('Tabla 02'!$B$46:$AC$59,'Tabla 02'!$K$46,W59:W60),IF(V60=5,DGET('Tabla 02'!$B$60:$AC$73,'Tabla 02'!$K$60,W59:W60),IF(V60=6,DGET('Tabla 02'!$B$74:$AC$87,'Tabla 02'!$K$74,W59:W60),0))))))</f>
        <v>0.14</v>
      </c>
      <c r="Y61" s="185" t="s">
        <v>255</v>
      </c>
      <c r="Z61" s="186">
        <f>IF(Y60=1,DGET('Tabla 02'!$B$4:$AC$17,'Tabla 02'!$K$4,Z59:Z60),IF(Y60=2,DGET('Tabla 02'!$B$18:$AC$31,'Tabla 02'!$K$18,Z59:Z60),IF(Y60=3,DGET('Tabla 02'!$B$32:$AC$45,'Tabla 02'!$K$32,Z59:Z60),IF(Y60=4,DGET('Tabla 02'!$B$46:$AC$59,'Tabla 02'!$K$46,Z59:Z60),IF(Y60=5,DGET('Tabla 02'!$B$60:$AC$73,'Tabla 02'!$K$60,Z59:Z60),IF(Y60=6,DGET('Tabla 02'!$B$74:$AC$87,'Tabla 02'!$K$74,Z59:Z60),0))))))</f>
        <v>0.14</v>
      </c>
      <c r="AB61" s="185" t="s">
        <v>255</v>
      </c>
      <c r="AC61" s="186">
        <f>IF(AB60=1,DGET('Tabla 02'!$B$4:$AC$17,'Tabla 02'!$K$4,AC59:AC60),IF(AB60=2,DGET('Tabla 02'!$B$18:$AC$31,'Tabla 02'!$K$18,AC59:AC60),IF(AB60=3,DGET('Tabla 02'!$B$32:$AC$45,'Tabla 02'!$K$32,AC59:AC60),IF(AB60=4,DGET('Tabla 02'!$B$46:$AC$59,'Tabla 02'!$K$46,AC59:AC60),IF(AB60=5,DGET('Tabla 02'!$B$60:$AC$73,'Tabla 02'!$K$60,AC59:AC60),IF(AB60=6,DGET('Tabla 02'!$B$74:$AC$87,'Tabla 02'!$K$74,AC59:AC60),0))))))</f>
        <v>0.14</v>
      </c>
      <c r="AE61" s="185" t="s">
        <v>255</v>
      </c>
      <c r="AF61" s="186">
        <f>IF(AE60=1,DGET('Tabla 02'!$B$4:$AC$17,'Tabla 02'!$K$4,AF59:AF60),IF(AE60=2,DGET('Tabla 02'!$B$18:$AC$31,'Tabla 02'!$K$18,AF59:AF60),IF(AE60=3,DGET('Tabla 02'!$B$32:$AC$45,'Tabla 02'!$K$32,AF59:AF60),IF(AE60=4,DGET('Tabla 02'!$B$46:$AC$59,'Tabla 02'!$K$46,AF59:AF60),IF(AE60=5,DGET('Tabla 02'!$B$60:$AC$73,'Tabla 02'!$K$60,AF59:AF60),IF(AE60=6,DGET('Tabla 02'!$B$74:$AC$87,'Tabla 02'!$K$74,AF59:AF60),0))))))</f>
        <v>0.14</v>
      </c>
      <c r="AH61" s="185" t="s">
        <v>255</v>
      </c>
      <c r="AI61" s="186">
        <f>IF(AH60=1,DGET('Tabla 02'!$B$4:$AC$17,'Tabla 02'!$K$4,AI59:AI60),IF(AH60=2,DGET('Tabla 02'!$B$18:$AC$31,'Tabla 02'!$K$18,AI59:AI60),IF(AH60=3,DGET('Tabla 02'!$B$32:$AC$45,'Tabla 02'!$K$32,AI59:AI60),IF(AH60=4,DGET('Tabla 02'!$B$46:$AC$59,'Tabla 02'!$K$46,AI59:AI60),IF(AH60=5,DGET('Tabla 02'!$B$60:$AC$73,'Tabla 02'!$K$60,AI59:AI60),IF(AH60=6,DGET('Tabla 02'!$B$74:$AC$87,'Tabla 02'!$K$74,AI59:AI60),0))))))</f>
        <v>0.14</v>
      </c>
      <c r="AK61" s="185" t="s">
        <v>255</v>
      </c>
      <c r="AL61" s="186">
        <f>IF(AK60=1,DGET('Tabla 02'!$B$4:$AC$17,'Tabla 02'!$K$4,AL59:AL60),IF(AK60=2,DGET('Tabla 02'!$B$18:$AC$31,'Tabla 02'!$K$18,AL59:AL60),IF(AK60=3,DGET('Tabla 02'!$B$32:$AC$45,'Tabla 02'!$K$32,AL59:AL60),IF(AK60=4,DGET('Tabla 02'!$B$46:$AC$59,'Tabla 02'!$K$46,AL59:AL60),IF(AK60=5,DGET('Tabla 02'!$B$60:$AC$73,'Tabla 02'!$K$60,AL59:AL60),IF(AK60=6,DGET('Tabla 02'!$B$74:$AC$87,'Tabla 02'!$K$74,AL59:AL60),0))))))</f>
        <v>0.14</v>
      </c>
      <c r="AN61" s="185" t="s">
        <v>255</v>
      </c>
      <c r="AO61" s="186">
        <f>IF(AN60=1,DGET('Tabla 02'!$B$4:$AC$17,'Tabla 02'!$K$4,AO59:AO60),IF(AN60=2,DGET('Tabla 02'!$B$18:$AC$31,'Tabla 02'!$K$18,AO59:AO60),IF(AN60=3,DGET('Tabla 02'!$B$32:$AC$45,'Tabla 02'!$K$32,AO59:AO60),IF(AN60=4,DGET('Tabla 02'!$B$46:$AC$59,'Tabla 02'!$K$46,AO59:AO60),IF(AN60=5,DGET('Tabla 02'!$B$60:$AC$73,'Tabla 02'!$K$60,AO59:AO60),IF(AN60=6,DGET('Tabla 02'!$B$74:$AC$87,'Tabla 02'!$K$74,AO59:AO60),0))))))</f>
        <v>0.14</v>
      </c>
    </row>
    <row r="62" spans="1:41" ht="15">
      <c r="A62" s="100"/>
      <c r="B62" s="100"/>
      <c r="C62" s="457"/>
      <c r="D62" s="457"/>
      <c r="E62" s="457"/>
      <c r="F62" s="457"/>
      <c r="G62" s="457"/>
      <c r="H62" s="169"/>
      <c r="M62" s="181" t="s">
        <v>145</v>
      </c>
      <c r="N62" s="182" t="s">
        <v>1</v>
      </c>
      <c r="P62" s="181" t="s">
        <v>145</v>
      </c>
      <c r="Q62" s="182" t="s">
        <v>1</v>
      </c>
      <c r="S62" s="181" t="s">
        <v>145</v>
      </c>
      <c r="T62" s="182" t="s">
        <v>1</v>
      </c>
      <c r="V62" s="181" t="s">
        <v>145</v>
      </c>
      <c r="W62" s="182" t="s">
        <v>1</v>
      </c>
      <c r="Y62" s="181" t="s">
        <v>145</v>
      </c>
      <c r="Z62" s="182" t="s">
        <v>1</v>
      </c>
      <c r="AB62" s="181" t="s">
        <v>145</v>
      </c>
      <c r="AC62" s="182" t="s">
        <v>1</v>
      </c>
      <c r="AE62" s="181" t="s">
        <v>145</v>
      </c>
      <c r="AF62" s="182" t="s">
        <v>1</v>
      </c>
      <c r="AH62" s="181" t="s">
        <v>145</v>
      </c>
      <c r="AI62" s="182" t="s">
        <v>1</v>
      </c>
      <c r="AK62" s="181" t="s">
        <v>145</v>
      </c>
      <c r="AL62" s="182" t="s">
        <v>1</v>
      </c>
      <c r="AN62" s="181" t="s">
        <v>145</v>
      </c>
      <c r="AO62" s="182" t="s">
        <v>1</v>
      </c>
    </row>
    <row r="63" spans="1:41" ht="15.75" thickBot="1">
      <c r="A63" s="100"/>
      <c r="B63" s="100"/>
      <c r="C63" s="457"/>
      <c r="D63" s="457"/>
      <c r="E63" s="457"/>
      <c r="F63" s="457"/>
      <c r="G63" s="457"/>
      <c r="H63" s="169"/>
      <c r="M63" s="183">
        <f>M$2</f>
        <v>1</v>
      </c>
      <c r="N63" s="184">
        <f>N$3</f>
        <v>1</v>
      </c>
      <c r="P63" s="183">
        <f>P$2</f>
        <v>1</v>
      </c>
      <c r="Q63" s="184">
        <f>Q$3</f>
        <v>1</v>
      </c>
      <c r="S63" s="183">
        <f>S$2</f>
        <v>1</v>
      </c>
      <c r="T63" s="184">
        <f>T$3</f>
        <v>1</v>
      </c>
      <c r="V63" s="183">
        <f>V$2</f>
        <v>1</v>
      </c>
      <c r="W63" s="184">
        <f>W$3</f>
        <v>1</v>
      </c>
      <c r="Y63" s="183">
        <f>Y$2</f>
        <v>1</v>
      </c>
      <c r="Z63" s="184">
        <f>Z$3</f>
        <v>1</v>
      </c>
      <c r="AB63" s="183">
        <f>AB$2</f>
        <v>1</v>
      </c>
      <c r="AC63" s="184">
        <f>AC$3</f>
        <v>1</v>
      </c>
      <c r="AE63" s="183">
        <f>AE$2</f>
        <v>1</v>
      </c>
      <c r="AF63" s="184">
        <f>AF$3</f>
        <v>1</v>
      </c>
      <c r="AH63" s="183">
        <f>AH$2</f>
        <v>1</v>
      </c>
      <c r="AI63" s="184">
        <f>AI$3</f>
        <v>1</v>
      </c>
      <c r="AK63" s="183">
        <f>AK$2</f>
        <v>1</v>
      </c>
      <c r="AL63" s="184">
        <f>AL$3</f>
        <v>1</v>
      </c>
      <c r="AN63" s="183">
        <f>AN$2</f>
        <v>1</v>
      </c>
      <c r="AO63" s="184">
        <f>AO$3</f>
        <v>1</v>
      </c>
    </row>
    <row r="64" spans="8:41" ht="15.75" thickBot="1">
      <c r="H64" s="169"/>
      <c r="M64" s="185" t="s">
        <v>255</v>
      </c>
      <c r="N64" s="186">
        <f>IF(M63=1,DGET('Tabla 02'!$B$4:$AC$17,'Tabla 02'!$K$4,N62:N63),IF(M63=2,DGET('Tabla 02'!$B$18:$AC$31,'Tabla 02'!$K$18,N62:N63),IF(M63=3,DGET('Tabla 02'!$B$32:$AC$45,'Tabla 02'!$K$32,N62:N63),IF(M63=4,DGET('Tabla 02'!$B$46:$AC$59,'Tabla 02'!$K$46,N62:N63),IF(M63=5,DGET('Tabla 02'!$B$60:$AC$73,'Tabla 02'!$K$60,N62:N63),IF(M63=6,DGET('Tabla 02'!$B$74:$AC$87,'Tabla 02'!$K$74,N62:N63),0))))))</f>
        <v>0.14</v>
      </c>
      <c r="P64" s="185" t="s">
        <v>255</v>
      </c>
      <c r="Q64" s="186">
        <f>IF(P63=1,DGET('Tabla 02'!$B$4:$AC$17,'Tabla 02'!$K$4,Q62:Q63),IF(P63=2,DGET('Tabla 02'!$B$18:$AC$31,'Tabla 02'!$K$18,Q62:Q63),IF(P63=3,DGET('Tabla 02'!$B$32:$AC$45,'Tabla 02'!$K$32,Q62:Q63),IF(P63=4,DGET('Tabla 02'!$B$46:$AC$59,'Tabla 02'!$K$46,Q62:Q63),IF(P63=5,DGET('Tabla 02'!$B$60:$AC$73,'Tabla 02'!$K$60,Q62:Q63),IF(P63=6,DGET('Tabla 02'!$B$74:$AC$87,'Tabla 02'!$K$74,Q62:Q63),0))))))</f>
        <v>0.14</v>
      </c>
      <c r="S64" s="185" t="s">
        <v>255</v>
      </c>
      <c r="T64" s="186">
        <f>IF(S63=1,DGET('Tabla 02'!$B$4:$AC$17,'Tabla 02'!$K$4,T62:T63),IF(S63=2,DGET('Tabla 02'!$B$18:$AC$31,'Tabla 02'!$K$18,T62:T63),IF(S63=3,DGET('Tabla 02'!$B$32:$AC$45,'Tabla 02'!$K$32,T62:T63),IF(S63=4,DGET('Tabla 02'!$B$46:$AC$59,'Tabla 02'!$K$46,T62:T63),IF(S63=5,DGET('Tabla 02'!$B$60:$AC$73,'Tabla 02'!$K$60,T62:T63),IF(S63=6,DGET('Tabla 02'!$B$74:$AC$87,'Tabla 02'!$K$74,T62:T63),0))))))</f>
        <v>0.14</v>
      </c>
      <c r="V64" s="185" t="s">
        <v>255</v>
      </c>
      <c r="W64" s="186">
        <f>IF(V63=1,DGET('Tabla 02'!$B$4:$AC$17,'Tabla 02'!$K$4,W62:W63),IF(V63=2,DGET('Tabla 02'!$B$18:$AC$31,'Tabla 02'!$K$18,W62:W63),IF(V63=3,DGET('Tabla 02'!$B$32:$AC$45,'Tabla 02'!$K$32,W62:W63),IF(V63=4,DGET('Tabla 02'!$B$46:$AC$59,'Tabla 02'!$K$46,W62:W63),IF(V63=5,DGET('Tabla 02'!$B$60:$AC$73,'Tabla 02'!$K$60,W62:W63),IF(V63=6,DGET('Tabla 02'!$B$74:$AC$87,'Tabla 02'!$K$74,W62:W63),0))))))</f>
        <v>0.14</v>
      </c>
      <c r="Y64" s="185" t="s">
        <v>255</v>
      </c>
      <c r="Z64" s="186">
        <f>IF(Y63=1,DGET('Tabla 02'!$B$4:$AC$17,'Tabla 02'!$K$4,Z62:Z63),IF(Y63=2,DGET('Tabla 02'!$B$18:$AC$31,'Tabla 02'!$K$18,Z62:Z63),IF(Y63=3,DGET('Tabla 02'!$B$32:$AC$45,'Tabla 02'!$K$32,Z62:Z63),IF(Y63=4,DGET('Tabla 02'!$B$46:$AC$59,'Tabla 02'!$K$46,Z62:Z63),IF(Y63=5,DGET('Tabla 02'!$B$60:$AC$73,'Tabla 02'!$K$60,Z62:Z63),IF(Y63=6,DGET('Tabla 02'!$B$74:$AC$87,'Tabla 02'!$K$74,Z62:Z63),0))))))</f>
        <v>0.14</v>
      </c>
      <c r="AB64" s="185" t="s">
        <v>255</v>
      </c>
      <c r="AC64" s="186">
        <f>IF(AB63=1,DGET('Tabla 02'!$B$4:$AC$17,'Tabla 02'!$K$4,AC62:AC63),IF(AB63=2,DGET('Tabla 02'!$B$18:$AC$31,'Tabla 02'!$K$18,AC62:AC63),IF(AB63=3,DGET('Tabla 02'!$B$32:$AC$45,'Tabla 02'!$K$32,AC62:AC63),IF(AB63=4,DGET('Tabla 02'!$B$46:$AC$59,'Tabla 02'!$K$46,AC62:AC63),IF(AB63=5,DGET('Tabla 02'!$B$60:$AC$73,'Tabla 02'!$K$60,AC62:AC63),IF(AB63=6,DGET('Tabla 02'!$B$74:$AC$87,'Tabla 02'!$K$74,AC62:AC63),0))))))</f>
        <v>0.14</v>
      </c>
      <c r="AE64" s="185" t="s">
        <v>255</v>
      </c>
      <c r="AF64" s="186">
        <f>IF(AE63=1,DGET('Tabla 02'!$B$4:$AC$17,'Tabla 02'!$K$4,AF62:AF63),IF(AE63=2,DGET('Tabla 02'!$B$18:$AC$31,'Tabla 02'!$K$18,AF62:AF63),IF(AE63=3,DGET('Tabla 02'!$B$32:$AC$45,'Tabla 02'!$K$32,AF62:AF63),IF(AE63=4,DGET('Tabla 02'!$B$46:$AC$59,'Tabla 02'!$K$46,AF62:AF63),IF(AE63=5,DGET('Tabla 02'!$B$60:$AC$73,'Tabla 02'!$K$60,AF62:AF63),IF(AE63=6,DGET('Tabla 02'!$B$74:$AC$87,'Tabla 02'!$K$74,AF62:AF63),0))))))</f>
        <v>0.14</v>
      </c>
      <c r="AH64" s="185" t="s">
        <v>255</v>
      </c>
      <c r="AI64" s="186">
        <f>IF(AH63=1,DGET('Tabla 02'!$B$4:$AC$17,'Tabla 02'!$K$4,AI62:AI63),IF(AH63=2,DGET('Tabla 02'!$B$18:$AC$31,'Tabla 02'!$K$18,AI62:AI63),IF(AH63=3,DGET('Tabla 02'!$B$32:$AC$45,'Tabla 02'!$K$32,AI62:AI63),IF(AH63=4,DGET('Tabla 02'!$B$46:$AC$59,'Tabla 02'!$K$46,AI62:AI63),IF(AH63=5,DGET('Tabla 02'!$B$60:$AC$73,'Tabla 02'!$K$60,AI62:AI63),IF(AH63=6,DGET('Tabla 02'!$B$74:$AC$87,'Tabla 02'!$K$74,AI62:AI63),0))))))</f>
        <v>0.14</v>
      </c>
      <c r="AK64" s="185" t="s">
        <v>255</v>
      </c>
      <c r="AL64" s="186">
        <f>IF(AK63=1,DGET('Tabla 02'!$B$4:$AC$17,'Tabla 02'!$K$4,AL62:AL63),IF(AK63=2,DGET('Tabla 02'!$B$18:$AC$31,'Tabla 02'!$K$18,AL62:AL63),IF(AK63=3,DGET('Tabla 02'!$B$32:$AC$45,'Tabla 02'!$K$32,AL62:AL63),IF(AK63=4,DGET('Tabla 02'!$B$46:$AC$59,'Tabla 02'!$K$46,AL62:AL63),IF(AK63=5,DGET('Tabla 02'!$B$60:$AC$73,'Tabla 02'!$K$60,AL62:AL63),IF(AK63=6,DGET('Tabla 02'!$B$74:$AC$87,'Tabla 02'!$K$74,AL62:AL63),0))))))</f>
        <v>0.14</v>
      </c>
      <c r="AN64" s="185" t="s">
        <v>255</v>
      </c>
      <c r="AO64" s="186">
        <f>IF(AN63=1,DGET('Tabla 02'!$B$4:$AC$17,'Tabla 02'!$K$4,AO62:AO63),IF(AN63=2,DGET('Tabla 02'!$B$18:$AC$31,'Tabla 02'!$K$18,AO62:AO63),IF(AN63=3,DGET('Tabla 02'!$B$32:$AC$45,'Tabla 02'!$K$32,AO62:AO63),IF(AN63=4,DGET('Tabla 02'!$B$46:$AC$59,'Tabla 02'!$K$46,AO62:AO63),IF(AN63=5,DGET('Tabla 02'!$B$60:$AC$73,'Tabla 02'!$K$60,AO62:AO63),IF(AN63=6,DGET('Tabla 02'!$B$74:$AC$87,'Tabla 02'!$K$74,AO62:AO63),0))))))</f>
        <v>0.14</v>
      </c>
    </row>
    <row r="65" spans="8:41" ht="15.75" thickBot="1">
      <c r="H65" s="169"/>
      <c r="L65" s="170" t="s">
        <v>278</v>
      </c>
      <c r="M65" s="187">
        <f>_xlfn.IFERROR(N$61*M$4,0)</f>
        <v>0</v>
      </c>
      <c r="N65" s="188">
        <f>_xlfn.IFERROR(N$64*N$4,0)</f>
        <v>0</v>
      </c>
      <c r="O65" s="170" t="s">
        <v>278</v>
      </c>
      <c r="P65" s="187">
        <f>_xlfn.IFERROR(Q$61*P$4,0)</f>
        <v>0</v>
      </c>
      <c r="Q65" s="188">
        <f>_xlfn.IFERROR(Q$64*Q$4,0)</f>
        <v>0</v>
      </c>
      <c r="R65" s="170" t="s">
        <v>278</v>
      </c>
      <c r="S65" s="187">
        <f>_xlfn.IFERROR(T$61*S$4,0)</f>
        <v>0</v>
      </c>
      <c r="T65" s="188">
        <f>_xlfn.IFERROR(T$64*T$4,0)</f>
        <v>0</v>
      </c>
      <c r="U65" s="170" t="s">
        <v>278</v>
      </c>
      <c r="V65" s="187">
        <f>_xlfn.IFERROR(W$61*V$4,0)</f>
        <v>0</v>
      </c>
      <c r="W65" s="188">
        <f>_xlfn.IFERROR(W$64*W$4,0)</f>
        <v>0</v>
      </c>
      <c r="X65" s="170" t="s">
        <v>278</v>
      </c>
      <c r="Y65" s="187">
        <f>_xlfn.IFERROR(Z$61*Y$4,0)</f>
        <v>0</v>
      </c>
      <c r="Z65" s="188">
        <f>_xlfn.IFERROR(Z$64*Z$4,0)</f>
        <v>0</v>
      </c>
      <c r="AA65" s="170" t="s">
        <v>278</v>
      </c>
      <c r="AB65" s="187">
        <f>_xlfn.IFERROR(AC$61*AB$4,0)</f>
        <v>0</v>
      </c>
      <c r="AC65" s="188">
        <f>_xlfn.IFERROR(AC$64*AC$4,0)</f>
        <v>0</v>
      </c>
      <c r="AD65" s="170" t="s">
        <v>278</v>
      </c>
      <c r="AE65" s="187">
        <f>_xlfn.IFERROR(AF$61*AE$4,0)</f>
        <v>0</v>
      </c>
      <c r="AF65" s="188">
        <f>_xlfn.IFERROR(AF$64*AF$4,0)</f>
        <v>0</v>
      </c>
      <c r="AG65" s="170" t="s">
        <v>278</v>
      </c>
      <c r="AH65" s="187">
        <f>_xlfn.IFERROR(AI$61*AH$4,0)</f>
        <v>0</v>
      </c>
      <c r="AI65" s="188">
        <f>_xlfn.IFERROR(AI$64*AI$4,0)</f>
        <v>0</v>
      </c>
      <c r="AJ65" s="170" t="s">
        <v>278</v>
      </c>
      <c r="AK65" s="187">
        <f>_xlfn.IFERROR(AL$61*AK$4,0)</f>
        <v>0</v>
      </c>
      <c r="AL65" s="188">
        <f>_xlfn.IFERROR(AL$64*AL$4,0)</f>
        <v>0</v>
      </c>
      <c r="AM65" s="170" t="s">
        <v>278</v>
      </c>
      <c r="AN65" s="187">
        <f>_xlfn.IFERROR(AO$61*AN$4,0)</f>
        <v>0</v>
      </c>
      <c r="AO65" s="188">
        <f>_xlfn.IFERROR(AO$64*AO$4,0)</f>
        <v>0</v>
      </c>
    </row>
    <row r="66" spans="8:41" ht="15.75" thickBot="1">
      <c r="H66" s="169"/>
      <c r="K66" s="424">
        <f>M66+P66+S66+V66+Y66+AB66+AE66+AH66+AK66+AN66</f>
        <v>0</v>
      </c>
      <c r="L66" s="170" t="s">
        <v>279</v>
      </c>
      <c r="M66" s="189">
        <f>Mediciones!J17*1000</f>
        <v>0</v>
      </c>
      <c r="N66" s="190"/>
      <c r="O66" s="170" t="s">
        <v>279</v>
      </c>
      <c r="P66" s="189">
        <f>Mediciones!J44*1000</f>
        <v>0</v>
      </c>
      <c r="Q66" s="190"/>
      <c r="R66" s="170" t="s">
        <v>279</v>
      </c>
      <c r="S66" s="189">
        <f>Mediciones!J71*1000</f>
        <v>0</v>
      </c>
      <c r="T66" s="190"/>
      <c r="U66" s="170" t="s">
        <v>279</v>
      </c>
      <c r="V66" s="189">
        <f>Mediciones!J98*1000</f>
        <v>0</v>
      </c>
      <c r="W66" s="190"/>
      <c r="X66" s="170" t="s">
        <v>279</v>
      </c>
      <c r="Y66" s="189">
        <f>Mediciones!J125*1000</f>
        <v>0</v>
      </c>
      <c r="Z66" s="190"/>
      <c r="AA66" s="170" t="s">
        <v>279</v>
      </c>
      <c r="AB66" s="189">
        <f>Mediciones!J152*1000</f>
        <v>0</v>
      </c>
      <c r="AC66" s="190"/>
      <c r="AD66" s="170" t="s">
        <v>279</v>
      </c>
      <c r="AE66" s="189">
        <f>Mediciones!J179*1000</f>
        <v>0</v>
      </c>
      <c r="AF66" s="190"/>
      <c r="AG66" s="170" t="s">
        <v>279</v>
      </c>
      <c r="AH66" s="189">
        <f>Mediciones!J206*1000</f>
        <v>0</v>
      </c>
      <c r="AI66" s="190"/>
      <c r="AJ66" s="170" t="s">
        <v>279</v>
      </c>
      <c r="AK66" s="189">
        <f>Mediciones!J233*1000</f>
        <v>0</v>
      </c>
      <c r="AL66" s="190"/>
      <c r="AM66" s="170" t="s">
        <v>279</v>
      </c>
      <c r="AN66" s="189">
        <f>Mediciones!J260*1000</f>
        <v>0</v>
      </c>
      <c r="AO66" s="190"/>
    </row>
    <row r="67" spans="8:41" ht="15.75" thickBot="1">
      <c r="H67" s="169"/>
      <c r="K67" s="191">
        <f>M67+P67+S67+V67+Y67+AB67+AE67+AH67+AK67+AN67</f>
        <v>0</v>
      </c>
      <c r="L67" s="192" t="s">
        <v>254</v>
      </c>
      <c r="M67" s="193">
        <f>(IF(Mediciones!$H$5=1,IF(M66=0,M65,M66)+N65,IF(M66=0,N65,M66)+M65))/1000</f>
        <v>0</v>
      </c>
      <c r="N67" s="194"/>
      <c r="O67" s="192" t="s">
        <v>254</v>
      </c>
      <c r="P67" s="193">
        <f>(IF(Mediciones!$H$32=1,IF(P66=0,P65,P66)+Q65,IF(P66=0,Q65,P66)+P65))/1000</f>
        <v>0</v>
      </c>
      <c r="Q67" s="194"/>
      <c r="R67" s="192" t="s">
        <v>254</v>
      </c>
      <c r="S67" s="193">
        <f>(IF(Mediciones!$H$59=1,IF(S66=0,S65,S66)+T65,IF(S66=0,T65,S66)+S65))/1000</f>
        <v>0</v>
      </c>
      <c r="T67" s="194"/>
      <c r="U67" s="192" t="s">
        <v>254</v>
      </c>
      <c r="V67" s="193">
        <f>(IF(Mediciones!$H$86=1,IF(V66=0,V65,V66)+W65,IF(V66=0,W65,V66)+V65))/1000</f>
        <v>0</v>
      </c>
      <c r="W67" s="194"/>
      <c r="X67" s="192" t="s">
        <v>254</v>
      </c>
      <c r="Y67" s="193">
        <f>(IF(Mediciones!$H$113=1,IF(Y66=0,Y65,Y66)+Z65,IF(Y66=0,Z65,Y66)+Y65))/1000</f>
        <v>0</v>
      </c>
      <c r="Z67" s="194"/>
      <c r="AA67" s="192" t="s">
        <v>254</v>
      </c>
      <c r="AB67" s="193">
        <f>(IF(Mediciones!$H$140=1,IF(AB66=0,AB65,AB66)+AC65,IF(AB66=0,AC65,AB66)+AB65))/1000</f>
        <v>0</v>
      </c>
      <c r="AC67" s="194"/>
      <c r="AD67" s="192" t="s">
        <v>254</v>
      </c>
      <c r="AE67" s="193">
        <f>(IF(Mediciones!$H$167=1,IF(AE66=0,AE65,AE66)+AF65,IF(AE66=0,AF65,AE66)+AE65))/1000</f>
        <v>0</v>
      </c>
      <c r="AF67" s="194"/>
      <c r="AG67" s="192" t="s">
        <v>254</v>
      </c>
      <c r="AH67" s="193">
        <f>(IF(Mediciones!$H$194=1,IF(AH66=0,AH65,AH66)+AI65,IF(AH66=0,AI65,AH66)+AH65))/1000</f>
        <v>0</v>
      </c>
      <c r="AI67" s="194"/>
      <c r="AJ67" s="192" t="s">
        <v>254</v>
      </c>
      <c r="AK67" s="193">
        <f>(IF(Mediciones!$H$221=1,IF(AK66=0,AK65,AK66)+AL65,IF(AK66=0,AL65,AK66)+AK65))/1000</f>
        <v>0</v>
      </c>
      <c r="AL67" s="194"/>
      <c r="AM67" s="192" t="s">
        <v>254</v>
      </c>
      <c r="AN67" s="193">
        <f>(IF(Mediciones!$H$248=1,IF(AN66=0,AN65,AN66)+AO65,IF(AN66=0,AO65,AN66)+AN65))/1000</f>
        <v>0</v>
      </c>
      <c r="AO67" s="194"/>
    </row>
    <row r="68" spans="8:41" ht="15">
      <c r="H68" s="169"/>
      <c r="M68" s="181" t="s">
        <v>145</v>
      </c>
      <c r="N68" s="182" t="s">
        <v>1</v>
      </c>
      <c r="P68" s="181" t="s">
        <v>145</v>
      </c>
      <c r="Q68" s="182" t="s">
        <v>1</v>
      </c>
      <c r="S68" s="181" t="s">
        <v>145</v>
      </c>
      <c r="T68" s="182" t="s">
        <v>1</v>
      </c>
      <c r="V68" s="181" t="s">
        <v>145</v>
      </c>
      <c r="W68" s="182" t="s">
        <v>1</v>
      </c>
      <c r="Y68" s="181" t="s">
        <v>145</v>
      </c>
      <c r="Z68" s="182" t="s">
        <v>1</v>
      </c>
      <c r="AB68" s="181" t="s">
        <v>145</v>
      </c>
      <c r="AC68" s="182" t="s">
        <v>1</v>
      </c>
      <c r="AE68" s="181" t="s">
        <v>145</v>
      </c>
      <c r="AF68" s="182" t="s">
        <v>1</v>
      </c>
      <c r="AH68" s="181" t="s">
        <v>145</v>
      </c>
      <c r="AI68" s="182" t="s">
        <v>1</v>
      </c>
      <c r="AK68" s="181" t="s">
        <v>145</v>
      </c>
      <c r="AL68" s="182" t="s">
        <v>1</v>
      </c>
      <c r="AN68" s="181" t="s">
        <v>145</v>
      </c>
      <c r="AO68" s="182" t="s">
        <v>1</v>
      </c>
    </row>
    <row r="69" spans="8:41" ht="15.75" thickBot="1">
      <c r="H69" s="169"/>
      <c r="M69" s="183">
        <f>M$2</f>
        <v>1</v>
      </c>
      <c r="N69" s="184">
        <f>M$3</f>
        <v>1</v>
      </c>
      <c r="P69" s="183">
        <f>P$2</f>
        <v>1</v>
      </c>
      <c r="Q69" s="184">
        <f>P$3</f>
        <v>1</v>
      </c>
      <c r="S69" s="183">
        <f>S$2</f>
        <v>1</v>
      </c>
      <c r="T69" s="184">
        <f>S$3</f>
        <v>1</v>
      </c>
      <c r="V69" s="183">
        <f>V$2</f>
        <v>1</v>
      </c>
      <c r="W69" s="184">
        <f>V$3</f>
        <v>1</v>
      </c>
      <c r="Y69" s="183">
        <f>Y$2</f>
        <v>1</v>
      </c>
      <c r="Z69" s="184">
        <f>Y$3</f>
        <v>1</v>
      </c>
      <c r="AB69" s="183">
        <f>AB$2</f>
        <v>1</v>
      </c>
      <c r="AC69" s="184">
        <f>AB$3</f>
        <v>1</v>
      </c>
      <c r="AE69" s="183">
        <f>AE$2</f>
        <v>1</v>
      </c>
      <c r="AF69" s="184">
        <f>AE$3</f>
        <v>1</v>
      </c>
      <c r="AH69" s="183">
        <f>AH$2</f>
        <v>1</v>
      </c>
      <c r="AI69" s="184">
        <f>AH$3</f>
        <v>1</v>
      </c>
      <c r="AK69" s="183">
        <f>AK$2</f>
        <v>1</v>
      </c>
      <c r="AL69" s="184">
        <f>AK$3</f>
        <v>1</v>
      </c>
      <c r="AN69" s="183">
        <f>AN$2</f>
        <v>1</v>
      </c>
      <c r="AO69" s="184">
        <f>AN$3</f>
        <v>1</v>
      </c>
    </row>
    <row r="70" spans="8:41" ht="15.75" thickBot="1">
      <c r="H70" s="169"/>
      <c r="M70" s="185" t="s">
        <v>256</v>
      </c>
      <c r="N70" s="186" t="e">
        <f>IF(M69=1,DGET('Tabla 02'!$B$4:$AC$17,'Tabla 02'!$L$4,N68:N69),IF(M69=2,DGET('Tabla 02'!$B$18:$AC$31,'Tabla 02'!$L$18,N68:N69),IF(M69=3,DGET('Tabla 02'!$B$32:$AC$45,'Tabla 02'!$L$32,N68:N69),IF(M69=4,DGET('Tabla 02'!$B$46:$AC$59,'Tabla 02'!$L$46,N68:N69),IF(M69=5,DGET('Tabla 02'!$B$60:$AC$73,'Tabla 02'!$L$60,N68:N69),IF(M69=6,DGET('Tabla 02'!$B$74:$AC$87,'Tabla 02'!$L$74,N68:N69),0))))))</f>
        <v>#VALUE!</v>
      </c>
      <c r="P70" s="185" t="s">
        <v>256</v>
      </c>
      <c r="Q70" s="186" t="e">
        <f>IF(P69=1,DGET('Tabla 02'!$B$4:$AC$17,'Tabla 02'!$L$4,Q68:Q69),IF(P69=2,DGET('Tabla 02'!$B$18:$AC$31,'Tabla 02'!$L$18,Q68:Q69),IF(P69=3,DGET('Tabla 02'!$B$32:$AC$45,'Tabla 02'!$L$32,Q68:Q69),IF(P69=4,DGET('Tabla 02'!$B$46:$AC$59,'Tabla 02'!$L$46,Q68:Q69),IF(P69=5,DGET('Tabla 02'!$B$60:$AC$73,'Tabla 02'!$L$60,Q68:Q69),IF(P69=6,DGET('Tabla 02'!$B$74:$AC$87,'Tabla 02'!$L$74,Q68:Q69),0))))))</f>
        <v>#VALUE!</v>
      </c>
      <c r="S70" s="185" t="s">
        <v>256</v>
      </c>
      <c r="T70" s="186" t="e">
        <f>IF(S69=1,DGET('Tabla 02'!$B$4:$AC$17,'Tabla 02'!$L$4,T68:T69),IF(S69=2,DGET('Tabla 02'!$B$18:$AC$31,'Tabla 02'!$L$18,T68:T69),IF(S69=3,DGET('Tabla 02'!$B$32:$AC$45,'Tabla 02'!$L$32,T68:T69),IF(S69=4,DGET('Tabla 02'!$B$46:$AC$59,'Tabla 02'!$L$46,T68:T69),IF(S69=5,DGET('Tabla 02'!$B$60:$AC$73,'Tabla 02'!$L$60,T68:T69),IF(S69=6,DGET('Tabla 02'!$B$74:$AC$87,'Tabla 02'!$L$74,T68:T69),0))))))</f>
        <v>#VALUE!</v>
      </c>
      <c r="V70" s="185" t="s">
        <v>256</v>
      </c>
      <c r="W70" s="186" t="e">
        <f>IF(V69=1,DGET('Tabla 02'!$B$4:$AC$17,'Tabla 02'!$L$4,W68:W69),IF(V69=2,DGET('Tabla 02'!$B$18:$AC$31,'Tabla 02'!$L$18,W68:W69),IF(V69=3,DGET('Tabla 02'!$B$32:$AC$45,'Tabla 02'!$L$32,W68:W69),IF(V69=4,DGET('Tabla 02'!$B$46:$AC$59,'Tabla 02'!$L$46,W68:W69),IF(V69=5,DGET('Tabla 02'!$B$60:$AC$73,'Tabla 02'!$L$60,W68:W69),IF(V69=6,DGET('Tabla 02'!$B$74:$AC$87,'Tabla 02'!$L$74,W68:W69),0))))))</f>
        <v>#VALUE!</v>
      </c>
      <c r="Y70" s="185" t="s">
        <v>256</v>
      </c>
      <c r="Z70" s="186" t="e">
        <f>IF(Y69=1,DGET('Tabla 02'!$B$4:$AC$17,'Tabla 02'!$L$4,Z68:Z69),IF(Y69=2,DGET('Tabla 02'!$B$18:$AC$31,'Tabla 02'!$L$18,Z68:Z69),IF(Y69=3,DGET('Tabla 02'!$B$32:$AC$45,'Tabla 02'!$L$32,Z68:Z69),IF(Y69=4,DGET('Tabla 02'!$B$46:$AC$59,'Tabla 02'!$L$46,Z68:Z69),IF(Y69=5,DGET('Tabla 02'!$B$60:$AC$73,'Tabla 02'!$L$60,Z68:Z69),IF(Y69=6,DGET('Tabla 02'!$B$74:$AC$87,'Tabla 02'!$L$74,Z68:Z69),0))))))</f>
        <v>#VALUE!</v>
      </c>
      <c r="AB70" s="185" t="s">
        <v>256</v>
      </c>
      <c r="AC70" s="186" t="e">
        <f>IF(AB69=1,DGET('Tabla 02'!$B$4:$AC$17,'Tabla 02'!$L$4,AC68:AC69),IF(AB69=2,DGET('Tabla 02'!$B$18:$AC$31,'Tabla 02'!$L$18,AC68:AC69),IF(AB69=3,DGET('Tabla 02'!$B$32:$AC$45,'Tabla 02'!$L$32,AC68:AC69),IF(AB69=4,DGET('Tabla 02'!$B$46:$AC$59,'Tabla 02'!$L$46,AC68:AC69),IF(AB69=5,DGET('Tabla 02'!$B$60:$AC$73,'Tabla 02'!$L$60,AC68:AC69),IF(AB69=6,DGET('Tabla 02'!$B$74:$AC$87,'Tabla 02'!$L$74,AC68:AC69),0))))))</f>
        <v>#VALUE!</v>
      </c>
      <c r="AE70" s="185" t="s">
        <v>256</v>
      </c>
      <c r="AF70" s="186" t="e">
        <f>IF(AE69=1,DGET('Tabla 02'!$B$4:$AC$17,'Tabla 02'!$L$4,AF68:AF69),IF(AE69=2,DGET('Tabla 02'!$B$18:$AC$31,'Tabla 02'!$L$18,AF68:AF69),IF(AE69=3,DGET('Tabla 02'!$B$32:$AC$45,'Tabla 02'!$L$32,AF68:AF69),IF(AE69=4,DGET('Tabla 02'!$B$46:$AC$59,'Tabla 02'!$L$46,AF68:AF69),IF(AE69=5,DGET('Tabla 02'!$B$60:$AC$73,'Tabla 02'!$L$60,AF68:AF69),IF(AE69=6,DGET('Tabla 02'!$B$74:$AC$87,'Tabla 02'!$L$74,AF68:AF69),0))))))</f>
        <v>#VALUE!</v>
      </c>
      <c r="AH70" s="185" t="s">
        <v>256</v>
      </c>
      <c r="AI70" s="186" t="e">
        <f>IF(AH69=1,DGET('Tabla 02'!$B$4:$AC$17,'Tabla 02'!$L$4,AI68:AI69),IF(AH69=2,DGET('Tabla 02'!$B$18:$AC$31,'Tabla 02'!$L$18,AI68:AI69),IF(AH69=3,DGET('Tabla 02'!$B$32:$AC$45,'Tabla 02'!$L$32,AI68:AI69),IF(AH69=4,DGET('Tabla 02'!$B$46:$AC$59,'Tabla 02'!$L$46,AI68:AI69),IF(AH69=5,DGET('Tabla 02'!$B$60:$AC$73,'Tabla 02'!$L$60,AI68:AI69),IF(AH69=6,DGET('Tabla 02'!$B$74:$AC$87,'Tabla 02'!$L$74,AI68:AI69),0))))))</f>
        <v>#VALUE!</v>
      </c>
      <c r="AK70" s="185" t="s">
        <v>256</v>
      </c>
      <c r="AL70" s="186" t="e">
        <f>IF(AK69=1,DGET('Tabla 02'!$B$4:$AC$17,'Tabla 02'!$L$4,AL68:AL69),IF(AK69=2,DGET('Tabla 02'!$B$18:$AC$31,'Tabla 02'!$L$18,AL68:AL69),IF(AK69=3,DGET('Tabla 02'!$B$32:$AC$45,'Tabla 02'!$L$32,AL68:AL69),IF(AK69=4,DGET('Tabla 02'!$B$46:$AC$59,'Tabla 02'!$L$46,AL68:AL69),IF(AK69=5,DGET('Tabla 02'!$B$60:$AC$73,'Tabla 02'!$L$60,AL68:AL69),IF(AK69=6,DGET('Tabla 02'!$B$74:$AC$87,'Tabla 02'!$L$74,AL68:AL69),0))))))</f>
        <v>#VALUE!</v>
      </c>
      <c r="AN70" s="185" t="s">
        <v>256</v>
      </c>
      <c r="AO70" s="186" t="e">
        <f>IF(AN69=1,DGET('Tabla 02'!$B$4:$AC$17,'Tabla 02'!$L$4,AO68:AO69),IF(AN69=2,DGET('Tabla 02'!$B$18:$AC$31,'Tabla 02'!$L$18,AO68:AO69),IF(AN69=3,DGET('Tabla 02'!$B$32:$AC$45,'Tabla 02'!$L$32,AO68:AO69),IF(AN69=4,DGET('Tabla 02'!$B$46:$AC$59,'Tabla 02'!$L$46,AO68:AO69),IF(AN69=5,DGET('Tabla 02'!$B$60:$AC$73,'Tabla 02'!$L$60,AO68:AO69),IF(AN69=6,DGET('Tabla 02'!$B$74:$AC$87,'Tabla 02'!$L$74,AO68:AO69),0))))))</f>
        <v>#VALUE!</v>
      </c>
    </row>
    <row r="71" spans="8:41" ht="15">
      <c r="H71" s="169"/>
      <c r="M71" s="181" t="s">
        <v>145</v>
      </c>
      <c r="N71" s="182" t="s">
        <v>1</v>
      </c>
      <c r="P71" s="181" t="s">
        <v>145</v>
      </c>
      <c r="Q71" s="182" t="s">
        <v>1</v>
      </c>
      <c r="S71" s="181" t="s">
        <v>145</v>
      </c>
      <c r="T71" s="182" t="s">
        <v>1</v>
      </c>
      <c r="V71" s="181" t="s">
        <v>145</v>
      </c>
      <c r="W71" s="182" t="s">
        <v>1</v>
      </c>
      <c r="Y71" s="181" t="s">
        <v>145</v>
      </c>
      <c r="Z71" s="182" t="s">
        <v>1</v>
      </c>
      <c r="AB71" s="181" t="s">
        <v>145</v>
      </c>
      <c r="AC71" s="182" t="s">
        <v>1</v>
      </c>
      <c r="AE71" s="181" t="s">
        <v>145</v>
      </c>
      <c r="AF71" s="182" t="s">
        <v>1</v>
      </c>
      <c r="AH71" s="181" t="s">
        <v>145</v>
      </c>
      <c r="AI71" s="182" t="s">
        <v>1</v>
      </c>
      <c r="AK71" s="181" t="s">
        <v>145</v>
      </c>
      <c r="AL71" s="182" t="s">
        <v>1</v>
      </c>
      <c r="AN71" s="181" t="s">
        <v>145</v>
      </c>
      <c r="AO71" s="182" t="s">
        <v>1</v>
      </c>
    </row>
    <row r="72" spans="8:41" ht="15.75" thickBot="1">
      <c r="H72" s="169"/>
      <c r="M72" s="183">
        <f>M$2</f>
        <v>1</v>
      </c>
      <c r="N72" s="184">
        <f>N$3</f>
        <v>1</v>
      </c>
      <c r="P72" s="183">
        <f>P$2</f>
        <v>1</v>
      </c>
      <c r="Q72" s="184">
        <f>Q$3</f>
        <v>1</v>
      </c>
      <c r="S72" s="183">
        <f>S$2</f>
        <v>1</v>
      </c>
      <c r="T72" s="184">
        <f>T$3</f>
        <v>1</v>
      </c>
      <c r="V72" s="183">
        <f>V$2</f>
        <v>1</v>
      </c>
      <c r="W72" s="184">
        <f>W$3</f>
        <v>1</v>
      </c>
      <c r="Y72" s="183">
        <f>Y$2</f>
        <v>1</v>
      </c>
      <c r="Z72" s="184">
        <f>Z$3</f>
        <v>1</v>
      </c>
      <c r="AB72" s="183">
        <f>AB$2</f>
        <v>1</v>
      </c>
      <c r="AC72" s="184">
        <f>AC$3</f>
        <v>1</v>
      </c>
      <c r="AE72" s="183">
        <f>AE$2</f>
        <v>1</v>
      </c>
      <c r="AF72" s="184">
        <f>AF$3</f>
        <v>1</v>
      </c>
      <c r="AH72" s="183">
        <f>AH$2</f>
        <v>1</v>
      </c>
      <c r="AI72" s="184">
        <f>AI$3</f>
        <v>1</v>
      </c>
      <c r="AK72" s="183">
        <f>AK$2</f>
        <v>1</v>
      </c>
      <c r="AL72" s="184">
        <f>AL$3</f>
        <v>1</v>
      </c>
      <c r="AN72" s="183">
        <f>AN$2</f>
        <v>1</v>
      </c>
      <c r="AO72" s="184">
        <f>AO$3</f>
        <v>1</v>
      </c>
    </row>
    <row r="73" spans="8:41" ht="15.75" thickBot="1">
      <c r="H73" s="169"/>
      <c r="M73" s="185" t="s">
        <v>256</v>
      </c>
      <c r="N73" s="186" t="e">
        <f>IF(M72=1,DGET('Tabla 02'!$B$4:$AC$17,'Tabla 02'!$L$4,N71:N72),IF(M72=2,DGET('Tabla 02'!$B$18:$AC$31,'Tabla 02'!$L$18,N71:N72),IF(M72=3,DGET('Tabla 02'!$B$32:$AC$45,'Tabla 02'!$L$32,N71:N72),IF(M72=4,DGET('Tabla 02'!$B$46:$AC$59,'Tabla 02'!$L$46,N71:N72),IF(M72=5,DGET('Tabla 02'!$B$60:$AC$73,'Tabla 02'!$L$60,N71:N72),IF(M72=6,DGET('Tabla 02'!$B$74:$AC$87,'Tabla 02'!$L$74,N71:N72),0))))))</f>
        <v>#VALUE!</v>
      </c>
      <c r="P73" s="185" t="s">
        <v>256</v>
      </c>
      <c r="Q73" s="186" t="e">
        <f>IF(P72=1,DGET('Tabla 02'!$B$4:$AC$17,'Tabla 02'!$L$4,Q71:Q72),IF(P72=2,DGET('Tabla 02'!$B$18:$AC$31,'Tabla 02'!$L$18,Q71:Q72),IF(P72=3,DGET('Tabla 02'!$B$32:$AC$45,'Tabla 02'!$L$32,Q71:Q72),IF(P72=4,DGET('Tabla 02'!$B$46:$AC$59,'Tabla 02'!$L$46,Q71:Q72),IF(P72=5,DGET('Tabla 02'!$B$60:$AC$73,'Tabla 02'!$L$60,Q71:Q72),IF(P72=6,DGET('Tabla 02'!$B$74:$AC$87,'Tabla 02'!$L$74,Q71:Q72),0))))))</f>
        <v>#VALUE!</v>
      </c>
      <c r="S73" s="185" t="s">
        <v>256</v>
      </c>
      <c r="T73" s="186" t="e">
        <f>IF(S72=1,DGET('Tabla 02'!$B$4:$AC$17,'Tabla 02'!$L$4,T71:T72),IF(S72=2,DGET('Tabla 02'!$B$18:$AC$31,'Tabla 02'!$L$18,T71:T72),IF(S72=3,DGET('Tabla 02'!$B$32:$AC$45,'Tabla 02'!$L$32,T71:T72),IF(S72=4,DGET('Tabla 02'!$B$46:$AC$59,'Tabla 02'!$L$46,T71:T72),IF(S72=5,DGET('Tabla 02'!$B$60:$AC$73,'Tabla 02'!$L$60,T71:T72),IF(S72=6,DGET('Tabla 02'!$B$74:$AC$87,'Tabla 02'!$L$74,T71:T72),0))))))</f>
        <v>#VALUE!</v>
      </c>
      <c r="V73" s="185" t="s">
        <v>256</v>
      </c>
      <c r="W73" s="186" t="e">
        <f>IF(V72=1,DGET('Tabla 02'!$B$4:$AC$17,'Tabla 02'!$L$4,W71:W72),IF(V72=2,DGET('Tabla 02'!$B$18:$AC$31,'Tabla 02'!$L$18,W71:W72),IF(V72=3,DGET('Tabla 02'!$B$32:$AC$45,'Tabla 02'!$L$32,W71:W72),IF(V72=4,DGET('Tabla 02'!$B$46:$AC$59,'Tabla 02'!$L$46,W71:W72),IF(V72=5,DGET('Tabla 02'!$B$60:$AC$73,'Tabla 02'!$L$60,W71:W72),IF(V72=6,DGET('Tabla 02'!$B$74:$AC$87,'Tabla 02'!$L$74,W71:W72),0))))))</f>
        <v>#VALUE!</v>
      </c>
      <c r="Y73" s="185" t="s">
        <v>256</v>
      </c>
      <c r="Z73" s="186" t="e">
        <f>IF(Y72=1,DGET('Tabla 02'!$B$4:$AC$17,'Tabla 02'!$L$4,Z71:Z72),IF(Y72=2,DGET('Tabla 02'!$B$18:$AC$31,'Tabla 02'!$L$18,Z71:Z72),IF(Y72=3,DGET('Tabla 02'!$B$32:$AC$45,'Tabla 02'!$L$32,Z71:Z72),IF(Y72=4,DGET('Tabla 02'!$B$46:$AC$59,'Tabla 02'!$L$46,Z71:Z72),IF(Y72=5,DGET('Tabla 02'!$B$60:$AC$73,'Tabla 02'!$L$60,Z71:Z72),IF(Y72=6,DGET('Tabla 02'!$B$74:$AC$87,'Tabla 02'!$L$74,Z71:Z72),0))))))</f>
        <v>#VALUE!</v>
      </c>
      <c r="AB73" s="185" t="s">
        <v>256</v>
      </c>
      <c r="AC73" s="186" t="e">
        <f>IF(AB72=1,DGET('Tabla 02'!$B$4:$AC$17,'Tabla 02'!$L$4,AC71:AC72),IF(AB72=2,DGET('Tabla 02'!$B$18:$AC$31,'Tabla 02'!$L$18,AC71:AC72),IF(AB72=3,DGET('Tabla 02'!$B$32:$AC$45,'Tabla 02'!$L$32,AC71:AC72),IF(AB72=4,DGET('Tabla 02'!$B$46:$AC$59,'Tabla 02'!$L$46,AC71:AC72),IF(AB72=5,DGET('Tabla 02'!$B$60:$AC$73,'Tabla 02'!$L$60,AC71:AC72),IF(AB72=6,DGET('Tabla 02'!$B$74:$AC$87,'Tabla 02'!$L$74,AC71:AC72),0))))))</f>
        <v>#VALUE!</v>
      </c>
      <c r="AE73" s="185" t="s">
        <v>256</v>
      </c>
      <c r="AF73" s="186" t="e">
        <f>IF(AE72=1,DGET('Tabla 02'!$B$4:$AC$17,'Tabla 02'!$L$4,AF71:AF72),IF(AE72=2,DGET('Tabla 02'!$B$18:$AC$31,'Tabla 02'!$L$18,AF71:AF72),IF(AE72=3,DGET('Tabla 02'!$B$32:$AC$45,'Tabla 02'!$L$32,AF71:AF72),IF(AE72=4,DGET('Tabla 02'!$B$46:$AC$59,'Tabla 02'!$L$46,AF71:AF72),IF(AE72=5,DGET('Tabla 02'!$B$60:$AC$73,'Tabla 02'!$L$60,AF71:AF72),IF(AE72=6,DGET('Tabla 02'!$B$74:$AC$87,'Tabla 02'!$L$74,AF71:AF72),0))))))</f>
        <v>#VALUE!</v>
      </c>
      <c r="AH73" s="185" t="s">
        <v>256</v>
      </c>
      <c r="AI73" s="186" t="e">
        <f>IF(AH72=1,DGET('Tabla 02'!$B$4:$AC$17,'Tabla 02'!$L$4,AI71:AI72),IF(AH72=2,DGET('Tabla 02'!$B$18:$AC$31,'Tabla 02'!$L$18,AI71:AI72),IF(AH72=3,DGET('Tabla 02'!$B$32:$AC$45,'Tabla 02'!$L$32,AI71:AI72),IF(AH72=4,DGET('Tabla 02'!$B$46:$AC$59,'Tabla 02'!$L$46,AI71:AI72),IF(AH72=5,DGET('Tabla 02'!$B$60:$AC$73,'Tabla 02'!$L$60,AI71:AI72),IF(AH72=6,DGET('Tabla 02'!$B$74:$AC$87,'Tabla 02'!$L$74,AI71:AI72),0))))))</f>
        <v>#VALUE!</v>
      </c>
      <c r="AK73" s="185" t="s">
        <v>256</v>
      </c>
      <c r="AL73" s="186" t="e">
        <f>IF(AK72=1,DGET('Tabla 02'!$B$4:$AC$17,'Tabla 02'!$L$4,AL71:AL72),IF(AK72=2,DGET('Tabla 02'!$B$18:$AC$31,'Tabla 02'!$L$18,AL71:AL72),IF(AK72=3,DGET('Tabla 02'!$B$32:$AC$45,'Tabla 02'!$L$32,AL71:AL72),IF(AK72=4,DGET('Tabla 02'!$B$46:$AC$59,'Tabla 02'!$L$46,AL71:AL72),IF(AK72=5,DGET('Tabla 02'!$B$60:$AC$73,'Tabla 02'!$L$60,AL71:AL72),IF(AK72=6,DGET('Tabla 02'!$B$74:$AC$87,'Tabla 02'!$L$74,AL71:AL72),0))))))</f>
        <v>#VALUE!</v>
      </c>
      <c r="AN73" s="185" t="s">
        <v>256</v>
      </c>
      <c r="AO73" s="186" t="e">
        <f>IF(AN72=1,DGET('Tabla 02'!$B$4:$AC$17,'Tabla 02'!$L$4,AO71:AO72),IF(AN72=2,DGET('Tabla 02'!$B$18:$AC$31,'Tabla 02'!$L$18,AO71:AO72),IF(AN72=3,DGET('Tabla 02'!$B$32:$AC$45,'Tabla 02'!$L$32,AO71:AO72),IF(AN72=4,DGET('Tabla 02'!$B$46:$AC$59,'Tabla 02'!$L$46,AO71:AO72),IF(AN72=5,DGET('Tabla 02'!$B$60:$AC$73,'Tabla 02'!$L$60,AO71:AO72),IF(AN72=6,DGET('Tabla 02'!$B$74:$AC$87,'Tabla 02'!$L$74,AO71:AO72),0))))))</f>
        <v>#VALUE!</v>
      </c>
    </row>
    <row r="74" spans="8:41" ht="15.75" thickBot="1">
      <c r="H74" s="169"/>
      <c r="L74" s="199" t="s">
        <v>278</v>
      </c>
      <c r="M74" s="187">
        <f>_xlfn.IFERROR(N$70*M$4/1000,0)</f>
        <v>0</v>
      </c>
      <c r="N74" s="188">
        <f>_xlfn.IFERROR(N$73*N$4/1000,0)</f>
        <v>0</v>
      </c>
      <c r="O74" s="170" t="s">
        <v>278</v>
      </c>
      <c r="P74" s="187">
        <f>_xlfn.IFERROR(Q$70*P$4/1000,0)</f>
        <v>0</v>
      </c>
      <c r="Q74" s="188">
        <f>_xlfn.IFERROR(Q$73*Q$4/1000,0)</f>
        <v>0</v>
      </c>
      <c r="R74" s="170" t="s">
        <v>278</v>
      </c>
      <c r="S74" s="187">
        <f>_xlfn.IFERROR(T$70*S$4/1000,0)</f>
        <v>0</v>
      </c>
      <c r="T74" s="188">
        <f>_xlfn.IFERROR(T$73*T$4/1000,0)</f>
        <v>0</v>
      </c>
      <c r="U74" s="170" t="s">
        <v>278</v>
      </c>
      <c r="V74" s="187">
        <f>_xlfn.IFERROR(W$70*V$4/1000,0)</f>
        <v>0</v>
      </c>
      <c r="W74" s="188">
        <f>_xlfn.IFERROR(W$73*W$4/1000,0)</f>
        <v>0</v>
      </c>
      <c r="X74" s="170" t="s">
        <v>278</v>
      </c>
      <c r="Y74" s="187">
        <f>_xlfn.IFERROR(Z$70*Y$4/1000,0)</f>
        <v>0</v>
      </c>
      <c r="Z74" s="188">
        <f>_xlfn.IFERROR(Z$73*Z$4/1000,0)</f>
        <v>0</v>
      </c>
      <c r="AA74" s="170" t="s">
        <v>278</v>
      </c>
      <c r="AB74" s="187">
        <f>_xlfn.IFERROR(AC$70*AB$4/1000,0)</f>
        <v>0</v>
      </c>
      <c r="AC74" s="188">
        <f>_xlfn.IFERROR(AC$73*AC$4/1000,0)</f>
        <v>0</v>
      </c>
      <c r="AD74" s="170" t="s">
        <v>278</v>
      </c>
      <c r="AE74" s="187">
        <f>_xlfn.IFERROR(AF$70*AE$4/1000,0)</f>
        <v>0</v>
      </c>
      <c r="AF74" s="188">
        <f>_xlfn.IFERROR(AF$73*AF$4/1000,0)</f>
        <v>0</v>
      </c>
      <c r="AG74" s="170" t="s">
        <v>278</v>
      </c>
      <c r="AH74" s="187">
        <f>_xlfn.IFERROR(AI$70*AH$4/1000,0)</f>
        <v>0</v>
      </c>
      <c r="AI74" s="188">
        <f>_xlfn.IFERROR(AI$73*AI$4/1000,0)</f>
        <v>0</v>
      </c>
      <c r="AJ74" s="170" t="s">
        <v>278</v>
      </c>
      <c r="AK74" s="187">
        <f>_xlfn.IFERROR(AL$70*AK$4/1000,0)</f>
        <v>0</v>
      </c>
      <c r="AL74" s="188">
        <f>_xlfn.IFERROR(AL$73*AL$4/1000,0)</f>
        <v>0</v>
      </c>
      <c r="AM74" s="170" t="s">
        <v>278</v>
      </c>
      <c r="AN74" s="187">
        <f>_xlfn.IFERROR(AO$70*AN$4/1000,0)</f>
        <v>0</v>
      </c>
      <c r="AO74" s="188">
        <f>_xlfn.IFERROR(AO$73*AO$4/1000,0)</f>
        <v>0</v>
      </c>
    </row>
    <row r="75" spans="8:41" ht="15.75" thickBot="1">
      <c r="H75" s="169"/>
      <c r="K75" s="424">
        <f>M75+P75+S75+V75+Y75+AB75+AE75+AH75+AK75+AN75</f>
        <v>0</v>
      </c>
      <c r="L75" s="170" t="s">
        <v>279</v>
      </c>
      <c r="M75" s="189">
        <f>Mediciones!J20*1000</f>
        <v>0</v>
      </c>
      <c r="N75" s="190"/>
      <c r="O75" s="170" t="s">
        <v>279</v>
      </c>
      <c r="P75" s="189">
        <f>Mediciones!J47*1000</f>
        <v>0</v>
      </c>
      <c r="Q75" s="190"/>
      <c r="R75" s="170" t="s">
        <v>279</v>
      </c>
      <c r="S75" s="189">
        <f>Mediciones!J74*1000</f>
        <v>0</v>
      </c>
      <c r="T75" s="190"/>
      <c r="U75" s="170" t="s">
        <v>279</v>
      </c>
      <c r="V75" s="189">
        <f>Mediciones!J101*1000</f>
        <v>0</v>
      </c>
      <c r="W75" s="190"/>
      <c r="X75" s="170" t="s">
        <v>279</v>
      </c>
      <c r="Y75" s="189">
        <f>Mediciones!J128*1000</f>
        <v>0</v>
      </c>
      <c r="Z75" s="190"/>
      <c r="AA75" s="170" t="s">
        <v>279</v>
      </c>
      <c r="AB75" s="189">
        <f>Mediciones!J155*1000</f>
        <v>0</v>
      </c>
      <c r="AC75" s="190"/>
      <c r="AD75" s="170" t="s">
        <v>279</v>
      </c>
      <c r="AE75" s="189">
        <f>Mediciones!J182*1000</f>
        <v>0</v>
      </c>
      <c r="AF75" s="190"/>
      <c r="AG75" s="170" t="s">
        <v>279</v>
      </c>
      <c r="AH75" s="189">
        <f>Mediciones!J209*1000</f>
        <v>0</v>
      </c>
      <c r="AI75" s="190"/>
      <c r="AJ75" s="170" t="s">
        <v>279</v>
      </c>
      <c r="AK75" s="189">
        <f>Mediciones!J236*1000</f>
        <v>0</v>
      </c>
      <c r="AL75" s="190"/>
      <c r="AM75" s="170" t="s">
        <v>279</v>
      </c>
      <c r="AN75" s="189">
        <f>Mediciones!J263*1000</f>
        <v>0</v>
      </c>
      <c r="AO75" s="190"/>
    </row>
    <row r="76" spans="8:41" ht="15.75" thickBot="1">
      <c r="H76" s="169"/>
      <c r="K76" s="191">
        <f>M76+P76+S76+V76+Y76+AB76+AE76+AH76+AK76+AN76</f>
        <v>0</v>
      </c>
      <c r="L76" s="192" t="s">
        <v>55</v>
      </c>
      <c r="M76" s="193">
        <f>(IF(Mediciones!$H$5=1,IF(M75=0,M74,M75)+N74,IF(M75=0,N74,M75)+M74))/1000</f>
        <v>0</v>
      </c>
      <c r="N76" s="194"/>
      <c r="O76" s="192" t="s">
        <v>55</v>
      </c>
      <c r="P76" s="193">
        <f>(IF(Mediciones!$H$32=1,IF(P75=0,P74,P75)+Q74,IF(P75=0,Q74,P75)+P74))/1000</f>
        <v>0</v>
      </c>
      <c r="Q76" s="194"/>
      <c r="R76" s="192" t="s">
        <v>55</v>
      </c>
      <c r="S76" s="193">
        <f>(IF(Mediciones!$H$59=1,IF(S75=0,S74,S75)+T74,IF(S75=0,T74,S75)+S74))/1000</f>
        <v>0</v>
      </c>
      <c r="T76" s="194"/>
      <c r="U76" s="192" t="s">
        <v>55</v>
      </c>
      <c r="V76" s="193">
        <f>(IF(Mediciones!$H$86=1,IF(V75=0,V74,V75)+W74,IF(V75=0,W74,V75)+V74))/1000</f>
        <v>0</v>
      </c>
      <c r="W76" s="194"/>
      <c r="X76" s="192" t="s">
        <v>55</v>
      </c>
      <c r="Y76" s="193">
        <f>(IF(Mediciones!$H$113=1,IF(Y75=0,Y74,Y75)+Z74,IF(Y75=0,Z74,Y75)+Y74))/1000</f>
        <v>0</v>
      </c>
      <c r="Z76" s="194"/>
      <c r="AA76" s="192" t="s">
        <v>55</v>
      </c>
      <c r="AB76" s="193">
        <f>(IF(Mediciones!$H$140=1,IF(AB75=0,AB74,AB75)+AC74,IF(AB75=0,AC74,AB75)+AB74))/1000</f>
        <v>0</v>
      </c>
      <c r="AC76" s="194"/>
      <c r="AD76" s="192" t="s">
        <v>55</v>
      </c>
      <c r="AE76" s="193">
        <f>(IF(Mediciones!$H$167=1,IF(AE75=0,AE74,AE75)+AF74,IF(AE75=0,AF74,AE75)+AE74))/1000</f>
        <v>0</v>
      </c>
      <c r="AF76" s="194"/>
      <c r="AG76" s="192" t="s">
        <v>55</v>
      </c>
      <c r="AH76" s="193">
        <f>(IF(Mediciones!$H$194=1,IF(AH75=0,AH74,AH75)+AI74,IF(AH75=0,AI74,AH75)+AH74))/1000</f>
        <v>0</v>
      </c>
      <c r="AI76" s="194"/>
      <c r="AJ76" s="192" t="s">
        <v>55</v>
      </c>
      <c r="AK76" s="193">
        <f>(IF(Mediciones!$H$221=1,IF(AK75=0,AK74,AK75)+AL74,IF(AK75=0,AL74,AK75)+AK74))/1000</f>
        <v>0</v>
      </c>
      <c r="AL76" s="194"/>
      <c r="AM76" s="192" t="s">
        <v>55</v>
      </c>
      <c r="AN76" s="193">
        <f>(IF(Mediciones!$H$248=1,IF(AN75=0,AN74,AN75)+AO74,IF(AN75=0,AO74,AN75)+AN74))/1000</f>
        <v>0</v>
      </c>
      <c r="AO76" s="194"/>
    </row>
    <row r="77" spans="8:41" ht="15">
      <c r="H77" s="169"/>
      <c r="M77" s="181" t="s">
        <v>145</v>
      </c>
      <c r="N77" s="182" t="s">
        <v>1</v>
      </c>
      <c r="P77" s="181" t="s">
        <v>145</v>
      </c>
      <c r="Q77" s="182" t="s">
        <v>1</v>
      </c>
      <c r="S77" s="181" t="s">
        <v>145</v>
      </c>
      <c r="T77" s="182" t="s">
        <v>1</v>
      </c>
      <c r="V77" s="181" t="s">
        <v>145</v>
      </c>
      <c r="W77" s="182" t="s">
        <v>1</v>
      </c>
      <c r="Y77" s="181" t="s">
        <v>145</v>
      </c>
      <c r="Z77" s="182" t="s">
        <v>1</v>
      </c>
      <c r="AB77" s="181" t="s">
        <v>145</v>
      </c>
      <c r="AC77" s="182" t="s">
        <v>1</v>
      </c>
      <c r="AE77" s="181" t="s">
        <v>145</v>
      </c>
      <c r="AF77" s="182" t="s">
        <v>1</v>
      </c>
      <c r="AH77" s="181" t="s">
        <v>145</v>
      </c>
      <c r="AI77" s="182" t="s">
        <v>1</v>
      </c>
      <c r="AK77" s="181" t="s">
        <v>145</v>
      </c>
      <c r="AL77" s="182" t="s">
        <v>1</v>
      </c>
      <c r="AN77" s="181" t="s">
        <v>145</v>
      </c>
      <c r="AO77" s="182" t="s">
        <v>1</v>
      </c>
    </row>
    <row r="78" spans="1:41" ht="15.75" thickBot="1">
      <c r="A78" s="169"/>
      <c r="B78" s="169"/>
      <c r="C78" s="458"/>
      <c r="D78" s="458"/>
      <c r="E78" s="458"/>
      <c r="F78" s="458"/>
      <c r="G78" s="458"/>
      <c r="H78" s="169"/>
      <c r="M78" s="183">
        <f>M$2</f>
        <v>1</v>
      </c>
      <c r="N78" s="184">
        <f>M$3</f>
        <v>1</v>
      </c>
      <c r="P78" s="183">
        <f>P$2</f>
        <v>1</v>
      </c>
      <c r="Q78" s="184">
        <f>P$3</f>
        <v>1</v>
      </c>
      <c r="S78" s="183">
        <f>S$2</f>
        <v>1</v>
      </c>
      <c r="T78" s="184">
        <f>S$3</f>
        <v>1</v>
      </c>
      <c r="V78" s="183">
        <f>V$2</f>
        <v>1</v>
      </c>
      <c r="W78" s="184">
        <f>V$3</f>
        <v>1</v>
      </c>
      <c r="Y78" s="183">
        <f>Y$2</f>
        <v>1</v>
      </c>
      <c r="Z78" s="184">
        <f>Y$3</f>
        <v>1</v>
      </c>
      <c r="AB78" s="183">
        <f>AB$2</f>
        <v>1</v>
      </c>
      <c r="AC78" s="184">
        <f>AB$3</f>
        <v>1</v>
      </c>
      <c r="AE78" s="183">
        <f>AE$2</f>
        <v>1</v>
      </c>
      <c r="AF78" s="184">
        <f>AE$3</f>
        <v>1</v>
      </c>
      <c r="AH78" s="183">
        <f>AH$2</f>
        <v>1</v>
      </c>
      <c r="AI78" s="184">
        <f>AH$3</f>
        <v>1</v>
      </c>
      <c r="AK78" s="183">
        <f>AK$2</f>
        <v>1</v>
      </c>
      <c r="AL78" s="184">
        <f>AK$3</f>
        <v>1</v>
      </c>
      <c r="AN78" s="183">
        <f>AN$2</f>
        <v>1</v>
      </c>
      <c r="AO78" s="184">
        <f>AN$3</f>
        <v>1</v>
      </c>
    </row>
    <row r="79" spans="1:41" ht="15.75" thickBot="1">
      <c r="A79" s="169"/>
      <c r="B79" s="169"/>
      <c r="C79" s="458"/>
      <c r="D79" s="458"/>
      <c r="E79" s="458"/>
      <c r="F79" s="458"/>
      <c r="G79" s="458"/>
      <c r="H79" s="169"/>
      <c r="M79" s="185" t="s">
        <v>257</v>
      </c>
      <c r="N79" s="186" t="e">
        <f>IF(M78=1,DGET('Tabla 02'!$B$4:$AC$17,'Tabla 02'!$M$4,N77:N78),IF(M78=2,DGET('Tabla 02'!$B$18:$AC$31,'Tabla 02'!$M$18,N77:N78),IF(M78=3,DGET('Tabla 02'!$B$32:$AC$45,'Tabla 02'!$M$32,N77:N78),IF(M78=4,DGET('Tabla 02'!$B$46:$AC$59,'Tabla 02'!$M$46,N77:N78),IF(M78=5,DGET('Tabla 02'!$B$60:$AC$73,'Tabla 02'!$M$60,N77:N78),IF(M78=6,DGET('Tabla 02'!$B$74:$AC$87,'Tabla 02'!$M$74,N77:N78),0))))))</f>
        <v>#VALUE!</v>
      </c>
      <c r="P79" s="185" t="s">
        <v>257</v>
      </c>
      <c r="Q79" s="186" t="e">
        <f>IF(P78=1,DGET('Tabla 02'!$B$4:$AC$17,'Tabla 02'!$M$4,Q77:Q78),IF(P78=2,DGET('Tabla 02'!$B$18:$AC$31,'Tabla 02'!$M$18,Q77:Q78),IF(P78=3,DGET('Tabla 02'!$B$32:$AC$45,'Tabla 02'!$M$32,Q77:Q78),IF(P78=4,DGET('Tabla 02'!$B$46:$AC$59,'Tabla 02'!$M$46,Q77:Q78),IF(P78=5,DGET('Tabla 02'!$B$60:$AC$73,'Tabla 02'!$M$60,Q77:Q78),IF(P78=6,DGET('Tabla 02'!$B$74:$AC$87,'Tabla 02'!$M$74,Q77:Q78),0))))))</f>
        <v>#VALUE!</v>
      </c>
      <c r="S79" s="185" t="s">
        <v>257</v>
      </c>
      <c r="T79" s="186" t="e">
        <f>IF(S78=1,DGET('Tabla 02'!$B$4:$AC$17,'Tabla 02'!$M$4,T77:T78),IF(S78=2,DGET('Tabla 02'!$B$18:$AC$31,'Tabla 02'!$M$18,T77:T78),IF(S78=3,DGET('Tabla 02'!$B$32:$AC$45,'Tabla 02'!$M$32,T77:T78),IF(S78=4,DGET('Tabla 02'!$B$46:$AC$59,'Tabla 02'!$M$46,T77:T78),IF(S78=5,DGET('Tabla 02'!$B$60:$AC$73,'Tabla 02'!$M$60,T77:T78),IF(S78=6,DGET('Tabla 02'!$B$74:$AC$87,'Tabla 02'!$M$74,T77:T78),0))))))</f>
        <v>#VALUE!</v>
      </c>
      <c r="V79" s="185" t="s">
        <v>257</v>
      </c>
      <c r="W79" s="186" t="e">
        <f>IF(V78=1,DGET('Tabla 02'!$B$4:$AC$17,'Tabla 02'!$M$4,W77:W78),IF(V78=2,DGET('Tabla 02'!$B$18:$AC$31,'Tabla 02'!$M$18,W77:W78),IF(V78=3,DGET('Tabla 02'!$B$32:$AC$45,'Tabla 02'!$M$32,W77:W78),IF(V78=4,DGET('Tabla 02'!$B$46:$AC$59,'Tabla 02'!$M$46,W77:W78),IF(V78=5,DGET('Tabla 02'!$B$60:$AC$73,'Tabla 02'!$M$60,W77:W78),IF(V78=6,DGET('Tabla 02'!$B$74:$AC$87,'Tabla 02'!$M$74,W77:W78),0))))))</f>
        <v>#VALUE!</v>
      </c>
      <c r="Y79" s="185" t="s">
        <v>257</v>
      </c>
      <c r="Z79" s="186" t="e">
        <f>IF(Y78=1,DGET('Tabla 02'!$B$4:$AC$17,'Tabla 02'!$M$4,Z77:Z78),IF(Y78=2,DGET('Tabla 02'!$B$18:$AC$31,'Tabla 02'!$M$18,Z77:Z78),IF(Y78=3,DGET('Tabla 02'!$B$32:$AC$45,'Tabla 02'!$M$32,Z77:Z78),IF(Y78=4,DGET('Tabla 02'!$B$46:$AC$59,'Tabla 02'!$M$46,Z77:Z78),IF(Y78=5,DGET('Tabla 02'!$B$60:$AC$73,'Tabla 02'!$M$60,Z77:Z78),IF(Y78=6,DGET('Tabla 02'!$B$74:$AC$87,'Tabla 02'!$M$74,Z77:Z78),0))))))</f>
        <v>#VALUE!</v>
      </c>
      <c r="AB79" s="185" t="s">
        <v>257</v>
      </c>
      <c r="AC79" s="186" t="e">
        <f>IF(AB78=1,DGET('Tabla 02'!$B$4:$AC$17,'Tabla 02'!$M$4,AC77:AC78),IF(AB78=2,DGET('Tabla 02'!$B$18:$AC$31,'Tabla 02'!$M$18,AC77:AC78),IF(AB78=3,DGET('Tabla 02'!$B$32:$AC$45,'Tabla 02'!$M$32,AC77:AC78),IF(AB78=4,DGET('Tabla 02'!$B$46:$AC$59,'Tabla 02'!$M$46,AC77:AC78),IF(AB78=5,DGET('Tabla 02'!$B$60:$AC$73,'Tabla 02'!$M$60,AC77:AC78),IF(AB78=6,DGET('Tabla 02'!$B$74:$AC$87,'Tabla 02'!$M$74,AC77:AC78),0))))))</f>
        <v>#VALUE!</v>
      </c>
      <c r="AE79" s="185" t="s">
        <v>257</v>
      </c>
      <c r="AF79" s="186" t="e">
        <f>IF(AE78=1,DGET('Tabla 02'!$B$4:$AC$17,'Tabla 02'!$M$4,AF77:AF78),IF(AE78=2,DGET('Tabla 02'!$B$18:$AC$31,'Tabla 02'!$M$18,AF77:AF78),IF(AE78=3,DGET('Tabla 02'!$B$32:$AC$45,'Tabla 02'!$M$32,AF77:AF78),IF(AE78=4,DGET('Tabla 02'!$B$46:$AC$59,'Tabla 02'!$M$46,AF77:AF78),IF(AE78=5,DGET('Tabla 02'!$B$60:$AC$73,'Tabla 02'!$M$60,AF77:AF78),IF(AE78=6,DGET('Tabla 02'!$B$74:$AC$87,'Tabla 02'!$M$74,AF77:AF78),0))))))</f>
        <v>#VALUE!</v>
      </c>
      <c r="AH79" s="185" t="s">
        <v>257</v>
      </c>
      <c r="AI79" s="186" t="e">
        <f>IF(AH78=1,DGET('Tabla 02'!$B$4:$AC$17,'Tabla 02'!$M$4,AI77:AI78),IF(AH78=2,DGET('Tabla 02'!$B$18:$AC$31,'Tabla 02'!$M$18,AI77:AI78),IF(AH78=3,DGET('Tabla 02'!$B$32:$AC$45,'Tabla 02'!$M$32,AI77:AI78),IF(AH78=4,DGET('Tabla 02'!$B$46:$AC$59,'Tabla 02'!$M$46,AI77:AI78),IF(AH78=5,DGET('Tabla 02'!$B$60:$AC$73,'Tabla 02'!$M$60,AI77:AI78),IF(AH78=6,DGET('Tabla 02'!$B$74:$AC$87,'Tabla 02'!$M$74,AI77:AI78),0))))))</f>
        <v>#VALUE!</v>
      </c>
      <c r="AK79" s="185" t="s">
        <v>257</v>
      </c>
      <c r="AL79" s="186" t="e">
        <f>IF(AK78=1,DGET('Tabla 02'!$B$4:$AC$17,'Tabla 02'!$M$4,AL77:AL78),IF(AK78=2,DGET('Tabla 02'!$B$18:$AC$31,'Tabla 02'!$M$18,AL77:AL78),IF(AK78=3,DGET('Tabla 02'!$B$32:$AC$45,'Tabla 02'!$M$32,AL77:AL78),IF(AK78=4,DGET('Tabla 02'!$B$46:$AC$59,'Tabla 02'!$M$46,AL77:AL78),IF(AK78=5,DGET('Tabla 02'!$B$60:$AC$73,'Tabla 02'!$M$60,AL77:AL78),IF(AK78=6,DGET('Tabla 02'!$B$74:$AC$87,'Tabla 02'!$M$74,AL77:AL78),0))))))</f>
        <v>#VALUE!</v>
      </c>
      <c r="AN79" s="185" t="s">
        <v>257</v>
      </c>
      <c r="AO79" s="186" t="e">
        <f>IF(AN78=1,DGET('Tabla 02'!$B$4:$AC$17,'Tabla 02'!$M$4,AO77:AO78),IF(AN78=2,DGET('Tabla 02'!$B$18:$AC$31,'Tabla 02'!$M$18,AO77:AO78),IF(AN78=3,DGET('Tabla 02'!$B$32:$AC$45,'Tabla 02'!$M$32,AO77:AO78),IF(AN78=4,DGET('Tabla 02'!$B$46:$AC$59,'Tabla 02'!$M$46,AO77:AO78),IF(AN78=5,DGET('Tabla 02'!$B$60:$AC$73,'Tabla 02'!$M$60,AO77:AO78),IF(AN78=6,DGET('Tabla 02'!$B$74:$AC$87,'Tabla 02'!$M$74,AO77:AO78),0))))))</f>
        <v>#VALUE!</v>
      </c>
    </row>
    <row r="80" spans="1:41" ht="15">
      <c r="A80" s="169"/>
      <c r="B80" s="169"/>
      <c r="C80" s="458"/>
      <c r="D80" s="458"/>
      <c r="E80" s="458"/>
      <c r="F80" s="458"/>
      <c r="G80" s="458"/>
      <c r="H80" s="169"/>
      <c r="M80" s="181" t="s">
        <v>145</v>
      </c>
      <c r="N80" s="182" t="s">
        <v>1</v>
      </c>
      <c r="P80" s="181" t="s">
        <v>145</v>
      </c>
      <c r="Q80" s="182" t="s">
        <v>1</v>
      </c>
      <c r="S80" s="181" t="s">
        <v>145</v>
      </c>
      <c r="T80" s="182" t="s">
        <v>1</v>
      </c>
      <c r="V80" s="181" t="s">
        <v>145</v>
      </c>
      <c r="W80" s="182" t="s">
        <v>1</v>
      </c>
      <c r="Y80" s="181" t="s">
        <v>145</v>
      </c>
      <c r="Z80" s="182" t="s">
        <v>1</v>
      </c>
      <c r="AB80" s="181" t="s">
        <v>145</v>
      </c>
      <c r="AC80" s="182" t="s">
        <v>1</v>
      </c>
      <c r="AE80" s="181" t="s">
        <v>145</v>
      </c>
      <c r="AF80" s="182" t="s">
        <v>1</v>
      </c>
      <c r="AH80" s="181" t="s">
        <v>145</v>
      </c>
      <c r="AI80" s="182" t="s">
        <v>1</v>
      </c>
      <c r="AK80" s="181" t="s">
        <v>145</v>
      </c>
      <c r="AL80" s="182" t="s">
        <v>1</v>
      </c>
      <c r="AN80" s="181" t="s">
        <v>145</v>
      </c>
      <c r="AO80" s="182" t="s">
        <v>1</v>
      </c>
    </row>
    <row r="81" spans="1:41" ht="15.75" thickBot="1">
      <c r="A81" s="169"/>
      <c r="B81" s="169"/>
      <c r="C81" s="458"/>
      <c r="D81" s="458"/>
      <c r="E81" s="458"/>
      <c r="F81" s="458"/>
      <c r="G81" s="458"/>
      <c r="H81" s="169"/>
      <c r="M81" s="183">
        <f>M$2</f>
        <v>1</v>
      </c>
      <c r="N81" s="184">
        <f>N$3</f>
        <v>1</v>
      </c>
      <c r="P81" s="183">
        <f>P$2</f>
        <v>1</v>
      </c>
      <c r="Q81" s="184">
        <f>Q$3</f>
        <v>1</v>
      </c>
      <c r="S81" s="183">
        <f>S$2</f>
        <v>1</v>
      </c>
      <c r="T81" s="184">
        <f>T$3</f>
        <v>1</v>
      </c>
      <c r="V81" s="183">
        <f>V$2</f>
        <v>1</v>
      </c>
      <c r="W81" s="184">
        <f>W$3</f>
        <v>1</v>
      </c>
      <c r="Y81" s="183">
        <f>Y$2</f>
        <v>1</v>
      </c>
      <c r="Z81" s="184">
        <f>Z$3</f>
        <v>1</v>
      </c>
      <c r="AB81" s="183">
        <f>AB$2</f>
        <v>1</v>
      </c>
      <c r="AC81" s="184">
        <f>AC$3</f>
        <v>1</v>
      </c>
      <c r="AE81" s="183">
        <f>AE$2</f>
        <v>1</v>
      </c>
      <c r="AF81" s="184">
        <f>AF$3</f>
        <v>1</v>
      </c>
      <c r="AH81" s="183">
        <f>AH$2</f>
        <v>1</v>
      </c>
      <c r="AI81" s="184">
        <f>AI$3</f>
        <v>1</v>
      </c>
      <c r="AK81" s="183">
        <f>AK$2</f>
        <v>1</v>
      </c>
      <c r="AL81" s="184">
        <f>AL$3</f>
        <v>1</v>
      </c>
      <c r="AN81" s="183">
        <f>AN$2</f>
        <v>1</v>
      </c>
      <c r="AO81" s="184">
        <f>AO$3</f>
        <v>1</v>
      </c>
    </row>
    <row r="82" spans="1:41" ht="15.75" thickBot="1">
      <c r="A82" s="169"/>
      <c r="B82" s="169"/>
      <c r="C82" s="458"/>
      <c r="D82" s="458"/>
      <c r="E82" s="458"/>
      <c r="F82" s="458"/>
      <c r="G82" s="458"/>
      <c r="H82" s="169"/>
      <c r="M82" s="185" t="s">
        <v>257</v>
      </c>
      <c r="N82" s="186" t="e">
        <f>IF(M81=1,DGET('Tabla 02'!$B$4:$AC$17,'Tabla 02'!$M$4,N80:N81),IF(M81=2,DGET('Tabla 02'!$B$18:$AC$31,'Tabla 02'!$M$18,N80:N81),IF(M81=3,DGET('Tabla 02'!$B$32:$AC$45,'Tabla 02'!$M$32,N80:N81),IF(M81=4,DGET('Tabla 02'!$B$46:$AC$59,'Tabla 02'!$M$46,N80:N81),IF(M81=5,DGET('Tabla 02'!$B$60:$AC$73,'Tabla 02'!$M$60,N80:N81),IF(M81=6,DGET('Tabla 02'!$B$74:$AC$87,'Tabla 02'!$M$74,N80:N81),0))))))</f>
        <v>#VALUE!</v>
      </c>
      <c r="P82" s="185" t="s">
        <v>257</v>
      </c>
      <c r="Q82" s="186" t="e">
        <f>IF(P81=1,DGET('Tabla 02'!$B$4:$AC$17,'Tabla 02'!$M$4,Q80:Q81),IF(P81=2,DGET('Tabla 02'!$B$18:$AC$31,'Tabla 02'!$M$18,Q80:Q81),IF(P81=3,DGET('Tabla 02'!$B$32:$AC$45,'Tabla 02'!$M$32,Q80:Q81),IF(P81=4,DGET('Tabla 02'!$B$46:$AC$59,'Tabla 02'!$M$46,Q80:Q81),IF(P81=5,DGET('Tabla 02'!$B$60:$AC$73,'Tabla 02'!$M$60,Q80:Q81),IF(P81=6,DGET('Tabla 02'!$B$74:$AC$87,'Tabla 02'!$M$74,Q80:Q81),0))))))</f>
        <v>#VALUE!</v>
      </c>
      <c r="S82" s="185" t="s">
        <v>257</v>
      </c>
      <c r="T82" s="186" t="e">
        <f>IF(S81=1,DGET('Tabla 02'!$B$4:$AC$17,'Tabla 02'!$M$4,T80:T81),IF(S81=2,DGET('Tabla 02'!$B$18:$AC$31,'Tabla 02'!$M$18,T80:T81),IF(S81=3,DGET('Tabla 02'!$B$32:$AC$45,'Tabla 02'!$M$32,T80:T81),IF(S81=4,DGET('Tabla 02'!$B$46:$AC$59,'Tabla 02'!$M$46,T80:T81),IF(S81=5,DGET('Tabla 02'!$B$60:$AC$73,'Tabla 02'!$M$60,T80:T81),IF(S81=6,DGET('Tabla 02'!$B$74:$AC$87,'Tabla 02'!$M$74,T80:T81),0))))))</f>
        <v>#VALUE!</v>
      </c>
      <c r="V82" s="185" t="s">
        <v>257</v>
      </c>
      <c r="W82" s="186" t="e">
        <f>IF(V81=1,DGET('Tabla 02'!$B$4:$AC$17,'Tabla 02'!$M$4,W80:W81),IF(V81=2,DGET('Tabla 02'!$B$18:$AC$31,'Tabla 02'!$M$18,W80:W81),IF(V81=3,DGET('Tabla 02'!$B$32:$AC$45,'Tabla 02'!$M$32,W80:W81),IF(V81=4,DGET('Tabla 02'!$B$46:$AC$59,'Tabla 02'!$M$46,W80:W81),IF(V81=5,DGET('Tabla 02'!$B$60:$AC$73,'Tabla 02'!$M$60,W80:W81),IF(V81=6,DGET('Tabla 02'!$B$74:$AC$87,'Tabla 02'!$M$74,W80:W81),0))))))</f>
        <v>#VALUE!</v>
      </c>
      <c r="Y82" s="185" t="s">
        <v>257</v>
      </c>
      <c r="Z82" s="186" t="e">
        <f>IF(Y81=1,DGET('Tabla 02'!$B$4:$AC$17,'Tabla 02'!$M$4,Z80:Z81),IF(Y81=2,DGET('Tabla 02'!$B$18:$AC$31,'Tabla 02'!$M$18,Z80:Z81),IF(Y81=3,DGET('Tabla 02'!$B$32:$AC$45,'Tabla 02'!$M$32,Z80:Z81),IF(Y81=4,DGET('Tabla 02'!$B$46:$AC$59,'Tabla 02'!$M$46,Z80:Z81),IF(Y81=5,DGET('Tabla 02'!$B$60:$AC$73,'Tabla 02'!$M$60,Z80:Z81),IF(Y81=6,DGET('Tabla 02'!$B$74:$AC$87,'Tabla 02'!$M$74,Z80:Z81),0))))))</f>
        <v>#VALUE!</v>
      </c>
      <c r="AB82" s="185" t="s">
        <v>257</v>
      </c>
      <c r="AC82" s="186" t="e">
        <f>IF(AB81=1,DGET('Tabla 02'!$B$4:$AC$17,'Tabla 02'!$M$4,AC80:AC81),IF(AB81=2,DGET('Tabla 02'!$B$18:$AC$31,'Tabla 02'!$M$18,AC80:AC81),IF(AB81=3,DGET('Tabla 02'!$B$32:$AC$45,'Tabla 02'!$M$32,AC80:AC81),IF(AB81=4,DGET('Tabla 02'!$B$46:$AC$59,'Tabla 02'!$M$46,AC80:AC81),IF(AB81=5,DGET('Tabla 02'!$B$60:$AC$73,'Tabla 02'!$M$60,AC80:AC81),IF(AB81=6,DGET('Tabla 02'!$B$74:$AC$87,'Tabla 02'!$M$74,AC80:AC81),0))))))</f>
        <v>#VALUE!</v>
      </c>
      <c r="AE82" s="185" t="s">
        <v>257</v>
      </c>
      <c r="AF82" s="186" t="e">
        <f>IF(AE81=1,DGET('Tabla 02'!$B$4:$AC$17,'Tabla 02'!$M$4,AF80:AF81),IF(AE81=2,DGET('Tabla 02'!$B$18:$AC$31,'Tabla 02'!$M$18,AF80:AF81),IF(AE81=3,DGET('Tabla 02'!$B$32:$AC$45,'Tabla 02'!$M$32,AF80:AF81),IF(AE81=4,DGET('Tabla 02'!$B$46:$AC$59,'Tabla 02'!$M$46,AF80:AF81),IF(AE81=5,DGET('Tabla 02'!$B$60:$AC$73,'Tabla 02'!$M$60,AF80:AF81),IF(AE81=6,DGET('Tabla 02'!$B$74:$AC$87,'Tabla 02'!$M$74,AF80:AF81),0))))))</f>
        <v>#VALUE!</v>
      </c>
      <c r="AH82" s="185" t="s">
        <v>257</v>
      </c>
      <c r="AI82" s="186" t="e">
        <f>IF(AH81=1,DGET('Tabla 02'!$B$4:$AC$17,'Tabla 02'!$M$4,AI80:AI81),IF(AH81=2,DGET('Tabla 02'!$B$18:$AC$31,'Tabla 02'!$M$18,AI80:AI81),IF(AH81=3,DGET('Tabla 02'!$B$32:$AC$45,'Tabla 02'!$M$32,AI80:AI81),IF(AH81=4,DGET('Tabla 02'!$B$46:$AC$59,'Tabla 02'!$M$46,AI80:AI81),IF(AH81=5,DGET('Tabla 02'!$B$60:$AC$73,'Tabla 02'!$M$60,AI80:AI81),IF(AH81=6,DGET('Tabla 02'!$B$74:$AC$87,'Tabla 02'!$M$74,AI80:AI81),0))))))</f>
        <v>#VALUE!</v>
      </c>
      <c r="AK82" s="185" t="s">
        <v>257</v>
      </c>
      <c r="AL82" s="186" t="e">
        <f>IF(AK81=1,DGET('Tabla 02'!$B$4:$AC$17,'Tabla 02'!$M$4,AL80:AL81),IF(AK81=2,DGET('Tabla 02'!$B$18:$AC$31,'Tabla 02'!$M$18,AL80:AL81),IF(AK81=3,DGET('Tabla 02'!$B$32:$AC$45,'Tabla 02'!$M$32,AL80:AL81),IF(AK81=4,DGET('Tabla 02'!$B$46:$AC$59,'Tabla 02'!$M$46,AL80:AL81),IF(AK81=5,DGET('Tabla 02'!$B$60:$AC$73,'Tabla 02'!$M$60,AL80:AL81),IF(AK81=6,DGET('Tabla 02'!$B$74:$AC$87,'Tabla 02'!$M$74,AL80:AL81),0))))))</f>
        <v>#VALUE!</v>
      </c>
      <c r="AN82" s="185" t="s">
        <v>257</v>
      </c>
      <c r="AO82" s="186" t="e">
        <f>IF(AN81=1,DGET('Tabla 02'!$B$4:$AC$17,'Tabla 02'!$M$4,AO80:AO81),IF(AN81=2,DGET('Tabla 02'!$B$18:$AC$31,'Tabla 02'!$M$18,AO80:AO81),IF(AN81=3,DGET('Tabla 02'!$B$32:$AC$45,'Tabla 02'!$M$32,AO80:AO81),IF(AN81=4,DGET('Tabla 02'!$B$46:$AC$59,'Tabla 02'!$M$46,AO80:AO81),IF(AN81=5,DGET('Tabla 02'!$B$60:$AC$73,'Tabla 02'!$M$60,AO80:AO81),IF(AN81=6,DGET('Tabla 02'!$B$74:$AC$87,'Tabla 02'!$M$74,AO80:AO81),0))))))</f>
        <v>#VALUE!</v>
      </c>
    </row>
    <row r="83" spans="1:41" ht="15.75" thickBot="1">
      <c r="A83" s="169"/>
      <c r="B83" s="169"/>
      <c r="C83" s="458"/>
      <c r="D83" s="458"/>
      <c r="E83" s="458"/>
      <c r="F83" s="458"/>
      <c r="G83" s="458"/>
      <c r="H83" s="169"/>
      <c r="L83" s="199" t="s">
        <v>278</v>
      </c>
      <c r="M83" s="187">
        <f>_xlfn.IFERROR(N$79*M$4/1000,0)</f>
        <v>0</v>
      </c>
      <c r="N83" s="188">
        <f>_xlfn.IFERROR(N$82*N$4/1000,0)</f>
        <v>0</v>
      </c>
      <c r="O83" s="170" t="s">
        <v>278</v>
      </c>
      <c r="P83" s="187">
        <f>_xlfn.IFERROR(Q$79*P$4/1000,0)</f>
        <v>0</v>
      </c>
      <c r="Q83" s="188">
        <f>_xlfn.IFERROR(Q$82*Q$4/1000,0)</f>
        <v>0</v>
      </c>
      <c r="R83" s="170" t="s">
        <v>278</v>
      </c>
      <c r="S83" s="187">
        <f>_xlfn.IFERROR(T$79*S$4/1000,0)</f>
        <v>0</v>
      </c>
      <c r="T83" s="188">
        <f>_xlfn.IFERROR(T$82*T$4/1000,0)</f>
        <v>0</v>
      </c>
      <c r="U83" s="170" t="s">
        <v>278</v>
      </c>
      <c r="V83" s="187">
        <f>_xlfn.IFERROR(W$79*V$4/1000,0)</f>
        <v>0</v>
      </c>
      <c r="W83" s="188">
        <f>_xlfn.IFERROR(W$82*W$4/1000,0)</f>
        <v>0</v>
      </c>
      <c r="X83" s="170" t="s">
        <v>278</v>
      </c>
      <c r="Y83" s="187">
        <f>_xlfn.IFERROR(Z$79*Y$4/1000,0)</f>
        <v>0</v>
      </c>
      <c r="Z83" s="188">
        <f>_xlfn.IFERROR(Z$82*Z$4/1000,0)</f>
        <v>0</v>
      </c>
      <c r="AA83" s="170" t="s">
        <v>278</v>
      </c>
      <c r="AB83" s="187">
        <f>_xlfn.IFERROR(AC$79*AB$4/1000,0)</f>
        <v>0</v>
      </c>
      <c r="AC83" s="188">
        <f>_xlfn.IFERROR(AC$82*AC$4/1000,0)</f>
        <v>0</v>
      </c>
      <c r="AD83" s="170" t="s">
        <v>278</v>
      </c>
      <c r="AE83" s="187">
        <f>_xlfn.IFERROR(AF$79*AE$4/1000,0)</f>
        <v>0</v>
      </c>
      <c r="AF83" s="188">
        <f>_xlfn.IFERROR(AF$82*AF$4/1000,0)</f>
        <v>0</v>
      </c>
      <c r="AG83" s="170" t="s">
        <v>278</v>
      </c>
      <c r="AH83" s="187">
        <f>_xlfn.IFERROR(AI$79*AH$4/1000,0)</f>
        <v>0</v>
      </c>
      <c r="AI83" s="188">
        <f>_xlfn.IFERROR(AI$82*AI$4/1000,0)</f>
        <v>0</v>
      </c>
      <c r="AJ83" s="170" t="s">
        <v>278</v>
      </c>
      <c r="AK83" s="187">
        <f>_xlfn.IFERROR(AL$79*AK$4/1000,0)</f>
        <v>0</v>
      </c>
      <c r="AL83" s="188">
        <f>_xlfn.IFERROR(AL$82*AL$4/1000,0)</f>
        <v>0</v>
      </c>
      <c r="AM83" s="170" t="s">
        <v>278</v>
      </c>
      <c r="AN83" s="187">
        <f>_xlfn.IFERROR(AO$79*AN$4/1000,0)</f>
        <v>0</v>
      </c>
      <c r="AO83" s="188">
        <f>_xlfn.IFERROR(AO$82*AO$4/1000,0)</f>
        <v>0</v>
      </c>
    </row>
    <row r="84" spans="1:41" ht="15.75" thickBot="1">
      <c r="A84" s="169"/>
      <c r="B84" s="169"/>
      <c r="C84" s="458"/>
      <c r="D84" s="458"/>
      <c r="E84" s="458"/>
      <c r="F84" s="458"/>
      <c r="G84" s="458"/>
      <c r="H84" s="169"/>
      <c r="K84" s="424">
        <f>M84+P84+S84+V84+Y84+AB84+AE84+AH84+AK84+AN84</f>
        <v>0</v>
      </c>
      <c r="L84" s="170" t="s">
        <v>279</v>
      </c>
      <c r="M84" s="189">
        <f>Mediciones!J14*1000</f>
        <v>0</v>
      </c>
      <c r="N84" s="190"/>
      <c r="O84" s="170" t="s">
        <v>279</v>
      </c>
      <c r="P84" s="189">
        <f>Mediciones!J41*1000</f>
        <v>0</v>
      </c>
      <c r="Q84" s="190"/>
      <c r="R84" s="170" t="s">
        <v>279</v>
      </c>
      <c r="S84" s="189">
        <f>Mediciones!J68*1000</f>
        <v>0</v>
      </c>
      <c r="T84" s="190"/>
      <c r="U84" s="170" t="s">
        <v>279</v>
      </c>
      <c r="V84" s="189">
        <f>Mediciones!J95*1000</f>
        <v>0</v>
      </c>
      <c r="W84" s="190"/>
      <c r="X84" s="170" t="s">
        <v>279</v>
      </c>
      <c r="Y84" s="189">
        <f>Mediciones!J122*1000</f>
        <v>0</v>
      </c>
      <c r="Z84" s="190"/>
      <c r="AA84" s="170" t="s">
        <v>279</v>
      </c>
      <c r="AB84" s="189">
        <f>Mediciones!J149*1000</f>
        <v>0</v>
      </c>
      <c r="AC84" s="190"/>
      <c r="AD84" s="170" t="s">
        <v>279</v>
      </c>
      <c r="AE84" s="189">
        <f>Mediciones!J176*1000</f>
        <v>0</v>
      </c>
      <c r="AF84" s="190"/>
      <c r="AG84" s="170" t="s">
        <v>279</v>
      </c>
      <c r="AH84" s="189">
        <f>Mediciones!J203*1000</f>
        <v>0</v>
      </c>
      <c r="AI84" s="190"/>
      <c r="AJ84" s="170" t="s">
        <v>279</v>
      </c>
      <c r="AK84" s="189">
        <f>Mediciones!J230*1000</f>
        <v>0</v>
      </c>
      <c r="AL84" s="190"/>
      <c r="AM84" s="170" t="s">
        <v>279</v>
      </c>
      <c r="AN84" s="189">
        <f>Mediciones!J257*1000</f>
        <v>0</v>
      </c>
      <c r="AO84" s="190"/>
    </row>
    <row r="85" spans="1:41" ht="15.75" thickBot="1">
      <c r="A85" s="169"/>
      <c r="B85" s="169"/>
      <c r="C85" s="458"/>
      <c r="D85" s="458"/>
      <c r="E85" s="458"/>
      <c r="F85" s="458"/>
      <c r="G85" s="458"/>
      <c r="H85" s="169"/>
      <c r="K85" s="191">
        <f>M85+P85+S85+V85+Y85+AB85+AE85+AH85+AK85+AN85</f>
        <v>0</v>
      </c>
      <c r="L85" s="192" t="s">
        <v>50</v>
      </c>
      <c r="M85" s="193">
        <f>(IF(Mediciones!$H$5=1,IF(M84=0,M83,M84)+N83,IF(M84=0,N83,M84)+M83))/1000</f>
        <v>0</v>
      </c>
      <c r="N85" s="194"/>
      <c r="O85" s="192" t="s">
        <v>50</v>
      </c>
      <c r="P85" s="193">
        <f>(IF(Mediciones!$H$32=1,IF(P84=0,P83,P84)+Q83,IF(P84=0,Q83,P84)+P83))/1000</f>
        <v>0</v>
      </c>
      <c r="Q85" s="194"/>
      <c r="R85" s="192" t="s">
        <v>50</v>
      </c>
      <c r="S85" s="193">
        <f>(IF(Mediciones!$H$59=1,IF(S84=0,S83,S84)+T83,IF(S84=0,T83,S84)+S83))/1000</f>
        <v>0</v>
      </c>
      <c r="T85" s="194"/>
      <c r="U85" s="192" t="s">
        <v>50</v>
      </c>
      <c r="V85" s="193">
        <f>(IF(Mediciones!$H$86=1,IF(V84=0,V83,V84)+W83,IF(V84=0,W83,V84)+V83))/1000</f>
        <v>0</v>
      </c>
      <c r="W85" s="194"/>
      <c r="X85" s="192" t="s">
        <v>50</v>
      </c>
      <c r="Y85" s="193">
        <f>(IF(Mediciones!$H$113=1,IF(Y84=0,Y83,Y84)+Z83,IF(Y84=0,Z83,Y84)+Y83))/1000</f>
        <v>0</v>
      </c>
      <c r="Z85" s="194"/>
      <c r="AA85" s="192" t="s">
        <v>50</v>
      </c>
      <c r="AB85" s="193">
        <f>(IF(Mediciones!$H$140=1,IF(AB84=0,AB83,AB84)+AC83,IF(AB84=0,AC83,AB84)+AB83))/1000</f>
        <v>0</v>
      </c>
      <c r="AC85" s="194"/>
      <c r="AD85" s="192" t="s">
        <v>50</v>
      </c>
      <c r="AE85" s="193">
        <f>(IF(Mediciones!$H$167=1,IF(AE84=0,AE83,AE84)+AF83,IF(AE84=0,AF83,AE84)+AE83))/1000</f>
        <v>0</v>
      </c>
      <c r="AF85" s="194"/>
      <c r="AG85" s="192" t="s">
        <v>50</v>
      </c>
      <c r="AH85" s="193">
        <f>(IF(Mediciones!$H$194=1,IF(AH84=0,AH83,AH84)+AI83,IF(AH84=0,AI83,AH84)+AH83))/1000</f>
        <v>0</v>
      </c>
      <c r="AI85" s="194"/>
      <c r="AJ85" s="192" t="s">
        <v>50</v>
      </c>
      <c r="AK85" s="193">
        <f>(IF(Mediciones!$H$221=1,IF(AK84=0,AK83,AK84)+AL83,IF(AK84=0,AL83,AK84)+AK83))/1000</f>
        <v>0</v>
      </c>
      <c r="AL85" s="194"/>
      <c r="AM85" s="192" t="s">
        <v>50</v>
      </c>
      <c r="AN85" s="193">
        <f>(IF(Mediciones!$H$248=1,IF(AN84=0,AN83,AN84)+AO83,IF(AN84=0,AO83,AN84)+AN83))/1000</f>
        <v>0</v>
      </c>
      <c r="AO85" s="194"/>
    </row>
    <row r="86" spans="1:41" ht="15">
      <c r="A86" s="169"/>
      <c r="B86" s="169"/>
      <c r="C86" s="458"/>
      <c r="D86" s="458"/>
      <c r="E86" s="458"/>
      <c r="F86" s="458"/>
      <c r="G86" s="458"/>
      <c r="H86" s="169"/>
      <c r="M86" s="181" t="s">
        <v>145</v>
      </c>
      <c r="N86" s="182" t="s">
        <v>1</v>
      </c>
      <c r="P86" s="181" t="s">
        <v>145</v>
      </c>
      <c r="Q86" s="182" t="s">
        <v>1</v>
      </c>
      <c r="S86" s="181" t="s">
        <v>145</v>
      </c>
      <c r="T86" s="182" t="s">
        <v>1</v>
      </c>
      <c r="V86" s="181" t="s">
        <v>145</v>
      </c>
      <c r="W86" s="182" t="s">
        <v>1</v>
      </c>
      <c r="Y86" s="181" t="s">
        <v>145</v>
      </c>
      <c r="Z86" s="182" t="s">
        <v>1</v>
      </c>
      <c r="AB86" s="181" t="s">
        <v>145</v>
      </c>
      <c r="AC86" s="182" t="s">
        <v>1</v>
      </c>
      <c r="AE86" s="181" t="s">
        <v>145</v>
      </c>
      <c r="AF86" s="182" t="s">
        <v>1</v>
      </c>
      <c r="AH86" s="181" t="s">
        <v>145</v>
      </c>
      <c r="AI86" s="182" t="s">
        <v>1</v>
      </c>
      <c r="AK86" s="181" t="s">
        <v>145</v>
      </c>
      <c r="AL86" s="182" t="s">
        <v>1</v>
      </c>
      <c r="AN86" s="181" t="s">
        <v>145</v>
      </c>
      <c r="AO86" s="182" t="s">
        <v>1</v>
      </c>
    </row>
    <row r="87" spans="1:41" ht="15.75" thickBot="1">
      <c r="A87" s="169"/>
      <c r="B87" s="169"/>
      <c r="C87" s="458"/>
      <c r="D87" s="458"/>
      <c r="E87" s="458"/>
      <c r="F87" s="458"/>
      <c r="G87" s="458"/>
      <c r="H87" s="169"/>
      <c r="M87" s="183">
        <f>M$2</f>
        <v>1</v>
      </c>
      <c r="N87" s="184">
        <f>M$3</f>
        <v>1</v>
      </c>
      <c r="P87" s="183">
        <f>P$2</f>
        <v>1</v>
      </c>
      <c r="Q87" s="184">
        <f>P$3</f>
        <v>1</v>
      </c>
      <c r="S87" s="183">
        <f>S$2</f>
        <v>1</v>
      </c>
      <c r="T87" s="184">
        <f>S$3</f>
        <v>1</v>
      </c>
      <c r="V87" s="183">
        <f>V$2</f>
        <v>1</v>
      </c>
      <c r="W87" s="184">
        <f>V$3</f>
        <v>1</v>
      </c>
      <c r="Y87" s="183">
        <f>Y$2</f>
        <v>1</v>
      </c>
      <c r="Z87" s="184">
        <f>Y$3</f>
        <v>1</v>
      </c>
      <c r="AB87" s="183">
        <f>AB$2</f>
        <v>1</v>
      </c>
      <c r="AC87" s="184">
        <f>AB$3</f>
        <v>1</v>
      </c>
      <c r="AE87" s="183">
        <f>AE$2</f>
        <v>1</v>
      </c>
      <c r="AF87" s="184">
        <f>AE$3</f>
        <v>1</v>
      </c>
      <c r="AH87" s="183">
        <f>AH$2</f>
        <v>1</v>
      </c>
      <c r="AI87" s="184">
        <f>AH$3</f>
        <v>1</v>
      </c>
      <c r="AK87" s="183">
        <f>AK$2</f>
        <v>1</v>
      </c>
      <c r="AL87" s="184">
        <f>AK$3</f>
        <v>1</v>
      </c>
      <c r="AN87" s="183">
        <f>AN$2</f>
        <v>1</v>
      </c>
      <c r="AO87" s="184">
        <f>AN$3</f>
        <v>1</v>
      </c>
    </row>
    <row r="88" spans="1:41" ht="15.75" thickBot="1">
      <c r="A88" s="169"/>
      <c r="B88" s="169"/>
      <c r="C88" s="458"/>
      <c r="D88" s="458"/>
      <c r="E88" s="458"/>
      <c r="F88" s="458"/>
      <c r="G88" s="458"/>
      <c r="H88" s="169"/>
      <c r="M88" s="185" t="s">
        <v>258</v>
      </c>
      <c r="N88" s="186" t="e">
        <f>IF(M87=1,DGET('Tabla 02'!$B$4:$AC$17,'Tabla 02'!$N$4,N86:N87),IF(M87=2,DGET('Tabla 02'!$B$18:$AC$31,'Tabla 02'!$N$18,N86:N87),IF(M87=3,DGET('Tabla 02'!$B$32:$AC$45,'Tabla 02'!$N$32,N86:N87),IF(M87=4,DGET('Tabla 02'!$B$46:$AC$59,'Tabla 02'!$N$46,N86:N87),IF(M87=5,DGET('Tabla 02'!$B$60:$AC$73,'Tabla 02'!$N$60,N86:N87),IF(M87=6,DGET('Tabla 02'!$B$74:$AC$87,'Tabla 02'!$N$74,N86:N87),0))))))</f>
        <v>#VALUE!</v>
      </c>
      <c r="P88" s="185" t="s">
        <v>258</v>
      </c>
      <c r="Q88" s="186" t="e">
        <f>IF(P87=1,DGET('Tabla 02'!$B$4:$AC$17,'Tabla 02'!$N$4,Q86:Q87),IF(P87=2,DGET('Tabla 02'!$B$18:$AC$31,'Tabla 02'!$N$18,Q86:Q87),IF(P87=3,DGET('Tabla 02'!$B$32:$AC$45,'Tabla 02'!$N$32,Q86:Q87),IF(P87=4,DGET('Tabla 02'!$B$46:$AC$59,'Tabla 02'!$N$46,Q86:Q87),IF(P87=5,DGET('Tabla 02'!$B$60:$AC$73,'Tabla 02'!$N$60,Q86:Q87),IF(P87=6,DGET('Tabla 02'!$B$74:$AC$87,'Tabla 02'!$N$74,Q86:Q87),0))))))</f>
        <v>#VALUE!</v>
      </c>
      <c r="S88" s="185" t="s">
        <v>258</v>
      </c>
      <c r="T88" s="186" t="e">
        <f>IF(S87=1,DGET('Tabla 02'!$B$4:$AC$17,'Tabla 02'!$N$4,T86:T87),IF(S87=2,DGET('Tabla 02'!$B$18:$AC$31,'Tabla 02'!$N$18,T86:T87),IF(S87=3,DGET('Tabla 02'!$B$32:$AC$45,'Tabla 02'!$N$32,T86:T87),IF(S87=4,DGET('Tabla 02'!$B$46:$AC$59,'Tabla 02'!$N$46,T86:T87),IF(S87=5,DGET('Tabla 02'!$B$60:$AC$73,'Tabla 02'!$N$60,T86:T87),IF(S87=6,DGET('Tabla 02'!$B$74:$AC$87,'Tabla 02'!$N$74,T86:T87),0))))))</f>
        <v>#VALUE!</v>
      </c>
      <c r="V88" s="185" t="s">
        <v>258</v>
      </c>
      <c r="W88" s="186" t="e">
        <f>IF(V87=1,DGET('Tabla 02'!$B$4:$AC$17,'Tabla 02'!$N$4,W86:W87),IF(V87=2,DGET('Tabla 02'!$B$18:$AC$31,'Tabla 02'!$N$18,W86:W87),IF(V87=3,DGET('Tabla 02'!$B$32:$AC$45,'Tabla 02'!$N$32,W86:W87),IF(V87=4,DGET('Tabla 02'!$B$46:$AC$59,'Tabla 02'!$N$46,W86:W87),IF(V87=5,DGET('Tabla 02'!$B$60:$AC$73,'Tabla 02'!$N$60,W86:W87),IF(V87=6,DGET('Tabla 02'!$B$74:$AC$87,'Tabla 02'!$N$74,W86:W87),0))))))</f>
        <v>#VALUE!</v>
      </c>
      <c r="Y88" s="185" t="s">
        <v>258</v>
      </c>
      <c r="Z88" s="186" t="e">
        <f>IF(Y87=1,DGET('Tabla 02'!$B$4:$AC$17,'Tabla 02'!$N$4,Z86:Z87),IF(Y87=2,DGET('Tabla 02'!$B$18:$AC$31,'Tabla 02'!$N$18,Z86:Z87),IF(Y87=3,DGET('Tabla 02'!$B$32:$AC$45,'Tabla 02'!$N$32,Z86:Z87),IF(Y87=4,DGET('Tabla 02'!$B$46:$AC$59,'Tabla 02'!$N$46,Z86:Z87),IF(Y87=5,DGET('Tabla 02'!$B$60:$AC$73,'Tabla 02'!$N$60,Z86:Z87),IF(Y87=6,DGET('Tabla 02'!$B$74:$AC$87,'Tabla 02'!$N$74,Z86:Z87),0))))))</f>
        <v>#VALUE!</v>
      </c>
      <c r="AB88" s="185" t="s">
        <v>258</v>
      </c>
      <c r="AC88" s="186" t="e">
        <f>IF(AB87=1,DGET('Tabla 02'!$B$4:$AC$17,'Tabla 02'!$N$4,AC86:AC87),IF(AB87=2,DGET('Tabla 02'!$B$18:$AC$31,'Tabla 02'!$N$18,AC86:AC87),IF(AB87=3,DGET('Tabla 02'!$B$32:$AC$45,'Tabla 02'!$N$32,AC86:AC87),IF(AB87=4,DGET('Tabla 02'!$B$46:$AC$59,'Tabla 02'!$N$46,AC86:AC87),IF(AB87=5,DGET('Tabla 02'!$B$60:$AC$73,'Tabla 02'!$N$60,AC86:AC87),IF(AB87=6,DGET('Tabla 02'!$B$74:$AC$87,'Tabla 02'!$N$74,AC86:AC87),0))))))</f>
        <v>#VALUE!</v>
      </c>
      <c r="AE88" s="185" t="s">
        <v>258</v>
      </c>
      <c r="AF88" s="186" t="e">
        <f>IF(AE87=1,DGET('Tabla 02'!$B$4:$AC$17,'Tabla 02'!$N$4,AF86:AF87),IF(AE87=2,DGET('Tabla 02'!$B$18:$AC$31,'Tabla 02'!$N$18,AF86:AF87),IF(AE87=3,DGET('Tabla 02'!$B$32:$AC$45,'Tabla 02'!$N$32,AF86:AF87),IF(AE87=4,DGET('Tabla 02'!$B$46:$AC$59,'Tabla 02'!$N$46,AF86:AF87),IF(AE87=5,DGET('Tabla 02'!$B$60:$AC$73,'Tabla 02'!$N$60,AF86:AF87),IF(AE87=6,DGET('Tabla 02'!$B$74:$AC$87,'Tabla 02'!$N$74,AF86:AF87),0))))))</f>
        <v>#VALUE!</v>
      </c>
      <c r="AH88" s="185" t="s">
        <v>258</v>
      </c>
      <c r="AI88" s="186" t="e">
        <f>IF(AH87=1,DGET('Tabla 02'!$B$4:$AC$17,'Tabla 02'!$N$4,AI86:AI87),IF(AH87=2,DGET('Tabla 02'!$B$18:$AC$31,'Tabla 02'!$N$18,AI86:AI87),IF(AH87=3,DGET('Tabla 02'!$B$32:$AC$45,'Tabla 02'!$N$32,AI86:AI87),IF(AH87=4,DGET('Tabla 02'!$B$46:$AC$59,'Tabla 02'!$N$46,AI86:AI87),IF(AH87=5,DGET('Tabla 02'!$B$60:$AC$73,'Tabla 02'!$N$60,AI86:AI87),IF(AH87=6,DGET('Tabla 02'!$B$74:$AC$87,'Tabla 02'!$N$74,AI86:AI87),0))))))</f>
        <v>#VALUE!</v>
      </c>
      <c r="AK88" s="185" t="s">
        <v>258</v>
      </c>
      <c r="AL88" s="186" t="e">
        <f>IF(AK87=1,DGET('Tabla 02'!$B$4:$AC$17,'Tabla 02'!$N$4,AL86:AL87),IF(AK87=2,DGET('Tabla 02'!$B$18:$AC$31,'Tabla 02'!$N$18,AL86:AL87),IF(AK87=3,DGET('Tabla 02'!$B$32:$AC$45,'Tabla 02'!$N$32,AL86:AL87),IF(AK87=4,DGET('Tabla 02'!$B$46:$AC$59,'Tabla 02'!$N$46,AL86:AL87),IF(AK87=5,DGET('Tabla 02'!$B$60:$AC$73,'Tabla 02'!$N$60,AL86:AL87),IF(AK87=6,DGET('Tabla 02'!$B$74:$AC$87,'Tabla 02'!$N$74,AL86:AL87),0))))))</f>
        <v>#VALUE!</v>
      </c>
      <c r="AN88" s="185" t="s">
        <v>258</v>
      </c>
      <c r="AO88" s="186" t="e">
        <f>IF(AN87=1,DGET('Tabla 02'!$B$4:$AC$17,'Tabla 02'!$N$4,AO86:AO87),IF(AN87=2,DGET('Tabla 02'!$B$18:$AC$31,'Tabla 02'!$N$18,AO86:AO87),IF(AN87=3,DGET('Tabla 02'!$B$32:$AC$45,'Tabla 02'!$N$32,AO86:AO87),IF(AN87=4,DGET('Tabla 02'!$B$46:$AC$59,'Tabla 02'!$N$46,AO86:AO87),IF(AN87=5,DGET('Tabla 02'!$B$60:$AC$73,'Tabla 02'!$N$60,AO86:AO87),IF(AN87=6,DGET('Tabla 02'!$B$74:$AC$87,'Tabla 02'!$N$74,AO86:AO87),0))))))</f>
        <v>#VALUE!</v>
      </c>
    </row>
    <row r="89" spans="1:41" ht="15">
      <c r="A89" s="169"/>
      <c r="B89" s="169"/>
      <c r="C89" s="458"/>
      <c r="D89" s="458"/>
      <c r="E89" s="458"/>
      <c r="F89" s="458"/>
      <c r="G89" s="458"/>
      <c r="H89" s="169"/>
      <c r="M89" s="181" t="s">
        <v>145</v>
      </c>
      <c r="N89" s="182" t="s">
        <v>1</v>
      </c>
      <c r="P89" s="181" t="s">
        <v>145</v>
      </c>
      <c r="Q89" s="182" t="s">
        <v>1</v>
      </c>
      <c r="S89" s="181" t="s">
        <v>145</v>
      </c>
      <c r="T89" s="182" t="s">
        <v>1</v>
      </c>
      <c r="V89" s="181" t="s">
        <v>145</v>
      </c>
      <c r="W89" s="182" t="s">
        <v>1</v>
      </c>
      <c r="Y89" s="181" t="s">
        <v>145</v>
      </c>
      <c r="Z89" s="182" t="s">
        <v>1</v>
      </c>
      <c r="AB89" s="181" t="s">
        <v>145</v>
      </c>
      <c r="AC89" s="182" t="s">
        <v>1</v>
      </c>
      <c r="AE89" s="181" t="s">
        <v>145</v>
      </c>
      <c r="AF89" s="182" t="s">
        <v>1</v>
      </c>
      <c r="AH89" s="181" t="s">
        <v>145</v>
      </c>
      <c r="AI89" s="182" t="s">
        <v>1</v>
      </c>
      <c r="AK89" s="181" t="s">
        <v>145</v>
      </c>
      <c r="AL89" s="182" t="s">
        <v>1</v>
      </c>
      <c r="AN89" s="181" t="s">
        <v>145</v>
      </c>
      <c r="AO89" s="182" t="s">
        <v>1</v>
      </c>
    </row>
    <row r="90" spans="1:41" ht="15.75" thickBot="1">
      <c r="A90" s="169"/>
      <c r="B90" s="169"/>
      <c r="C90" s="458"/>
      <c r="D90" s="458"/>
      <c r="E90" s="458"/>
      <c r="F90" s="458"/>
      <c r="G90" s="458"/>
      <c r="H90" s="169"/>
      <c r="M90" s="183">
        <f>M$2</f>
        <v>1</v>
      </c>
      <c r="N90" s="184">
        <f>N$3</f>
        <v>1</v>
      </c>
      <c r="P90" s="183">
        <f>P$2</f>
        <v>1</v>
      </c>
      <c r="Q90" s="184">
        <f>Q$3</f>
        <v>1</v>
      </c>
      <c r="S90" s="183">
        <f>S$2</f>
        <v>1</v>
      </c>
      <c r="T90" s="184">
        <f>T$3</f>
        <v>1</v>
      </c>
      <c r="V90" s="183">
        <f>V$2</f>
        <v>1</v>
      </c>
      <c r="W90" s="184">
        <f>W$3</f>
        <v>1</v>
      </c>
      <c r="Y90" s="183">
        <f>Y$2</f>
        <v>1</v>
      </c>
      <c r="Z90" s="184">
        <f>Z$3</f>
        <v>1</v>
      </c>
      <c r="AB90" s="183">
        <f>AB$2</f>
        <v>1</v>
      </c>
      <c r="AC90" s="184">
        <f>AC$3</f>
        <v>1</v>
      </c>
      <c r="AE90" s="183">
        <f>AE$2</f>
        <v>1</v>
      </c>
      <c r="AF90" s="184">
        <f>AF$3</f>
        <v>1</v>
      </c>
      <c r="AH90" s="183">
        <f>AH$2</f>
        <v>1</v>
      </c>
      <c r="AI90" s="184">
        <f>AI$3</f>
        <v>1</v>
      </c>
      <c r="AK90" s="183">
        <f>AK$2</f>
        <v>1</v>
      </c>
      <c r="AL90" s="184">
        <f>AL$3</f>
        <v>1</v>
      </c>
      <c r="AN90" s="183">
        <f>AN$2</f>
        <v>1</v>
      </c>
      <c r="AO90" s="184">
        <f>AO$3</f>
        <v>1</v>
      </c>
    </row>
    <row r="91" spans="1:41" ht="15.75" thickBot="1">
      <c r="A91" s="169"/>
      <c r="B91" s="169"/>
      <c r="C91" s="458"/>
      <c r="D91" s="458"/>
      <c r="E91" s="458"/>
      <c r="F91" s="458"/>
      <c r="G91" s="458"/>
      <c r="H91" s="169"/>
      <c r="M91" s="185" t="s">
        <v>258</v>
      </c>
      <c r="N91" s="186" t="e">
        <f>IF(M90=1,DGET('Tabla 02'!$B$4:$AC$17,'Tabla 02'!$N$4,N89:N90),IF(M90=2,DGET('Tabla 02'!$B$18:$AC$31,'Tabla 02'!$N$18,N89:N90),IF(M90=3,DGET('Tabla 02'!$B$32:$AC$45,'Tabla 02'!$N$32,N89:N90),IF(M90=4,DGET('Tabla 02'!$B$46:$AC$59,'Tabla 02'!$N$46,N89:N90),IF(M90=5,DGET('Tabla 02'!$B$60:$AC$73,'Tabla 02'!$N$60,N89:N90),IF(M90=6,DGET('Tabla 02'!$B$74:$AC$87,'Tabla 02'!$N$74,N89:N90),0))))))</f>
        <v>#VALUE!</v>
      </c>
      <c r="P91" s="185" t="s">
        <v>258</v>
      </c>
      <c r="Q91" s="186" t="e">
        <f>IF(P90=1,DGET('Tabla 02'!$B$4:$AC$17,'Tabla 02'!$N$4,Q89:Q90),IF(P90=2,DGET('Tabla 02'!$B$18:$AC$31,'Tabla 02'!$N$18,Q89:Q90),IF(P90=3,DGET('Tabla 02'!$B$32:$AC$45,'Tabla 02'!$N$32,Q89:Q90),IF(P90=4,DGET('Tabla 02'!$B$46:$AC$59,'Tabla 02'!$N$46,Q89:Q90),IF(P90=5,DGET('Tabla 02'!$B$60:$AC$73,'Tabla 02'!$N$60,Q89:Q90),IF(P90=6,DGET('Tabla 02'!$B$74:$AC$87,'Tabla 02'!$N$74,Q89:Q90),0))))))</f>
        <v>#VALUE!</v>
      </c>
      <c r="S91" s="185" t="s">
        <v>258</v>
      </c>
      <c r="T91" s="186" t="e">
        <f>IF(S90=1,DGET('Tabla 02'!$B$4:$AC$17,'Tabla 02'!$N$4,T89:T90),IF(S90=2,DGET('Tabla 02'!$B$18:$AC$31,'Tabla 02'!$N$18,T89:T90),IF(S90=3,DGET('Tabla 02'!$B$32:$AC$45,'Tabla 02'!$N$32,T89:T90),IF(S90=4,DGET('Tabla 02'!$B$46:$AC$59,'Tabla 02'!$N$46,T89:T90),IF(S90=5,DGET('Tabla 02'!$B$60:$AC$73,'Tabla 02'!$N$60,T89:T90),IF(S90=6,DGET('Tabla 02'!$B$74:$AC$87,'Tabla 02'!$N$74,T89:T90),0))))))</f>
        <v>#VALUE!</v>
      </c>
      <c r="V91" s="185" t="s">
        <v>258</v>
      </c>
      <c r="W91" s="186" t="e">
        <f>IF(V90=1,DGET('Tabla 02'!$B$4:$AC$17,'Tabla 02'!$N$4,W89:W90),IF(V90=2,DGET('Tabla 02'!$B$18:$AC$31,'Tabla 02'!$N$18,W89:W90),IF(V90=3,DGET('Tabla 02'!$B$32:$AC$45,'Tabla 02'!$N$32,W89:W90),IF(V90=4,DGET('Tabla 02'!$B$46:$AC$59,'Tabla 02'!$N$46,W89:W90),IF(V90=5,DGET('Tabla 02'!$B$60:$AC$73,'Tabla 02'!$N$60,W89:W90),IF(V90=6,DGET('Tabla 02'!$B$74:$AC$87,'Tabla 02'!$N$74,W89:W90),0))))))</f>
        <v>#VALUE!</v>
      </c>
      <c r="Y91" s="185" t="s">
        <v>258</v>
      </c>
      <c r="Z91" s="186" t="e">
        <f>IF(Y90=1,DGET('Tabla 02'!$B$4:$AC$17,'Tabla 02'!$N$4,Z89:Z90),IF(Y90=2,DGET('Tabla 02'!$B$18:$AC$31,'Tabla 02'!$N$18,Z89:Z90),IF(Y90=3,DGET('Tabla 02'!$B$32:$AC$45,'Tabla 02'!$N$32,Z89:Z90),IF(Y90=4,DGET('Tabla 02'!$B$46:$AC$59,'Tabla 02'!$N$46,Z89:Z90),IF(Y90=5,DGET('Tabla 02'!$B$60:$AC$73,'Tabla 02'!$N$60,Z89:Z90),IF(Y90=6,DGET('Tabla 02'!$B$74:$AC$87,'Tabla 02'!$N$74,Z89:Z90),0))))))</f>
        <v>#VALUE!</v>
      </c>
      <c r="AB91" s="185" t="s">
        <v>258</v>
      </c>
      <c r="AC91" s="186" t="e">
        <f>IF(AB90=1,DGET('Tabla 02'!$B$4:$AC$17,'Tabla 02'!$N$4,AC89:AC90),IF(AB90=2,DGET('Tabla 02'!$B$18:$AC$31,'Tabla 02'!$N$18,AC89:AC90),IF(AB90=3,DGET('Tabla 02'!$B$32:$AC$45,'Tabla 02'!$N$32,AC89:AC90),IF(AB90=4,DGET('Tabla 02'!$B$46:$AC$59,'Tabla 02'!$N$46,AC89:AC90),IF(AB90=5,DGET('Tabla 02'!$B$60:$AC$73,'Tabla 02'!$N$60,AC89:AC90),IF(AB90=6,DGET('Tabla 02'!$B$74:$AC$87,'Tabla 02'!$N$74,AC89:AC90),0))))))</f>
        <v>#VALUE!</v>
      </c>
      <c r="AE91" s="185" t="s">
        <v>258</v>
      </c>
      <c r="AF91" s="186" t="e">
        <f>IF(AE90=1,DGET('Tabla 02'!$B$4:$AC$17,'Tabla 02'!$N$4,AF89:AF90),IF(AE90=2,DGET('Tabla 02'!$B$18:$AC$31,'Tabla 02'!$N$18,AF89:AF90),IF(AE90=3,DGET('Tabla 02'!$B$32:$AC$45,'Tabla 02'!$N$32,AF89:AF90),IF(AE90=4,DGET('Tabla 02'!$B$46:$AC$59,'Tabla 02'!$N$46,AF89:AF90),IF(AE90=5,DGET('Tabla 02'!$B$60:$AC$73,'Tabla 02'!$N$60,AF89:AF90),IF(AE90=6,DGET('Tabla 02'!$B$74:$AC$87,'Tabla 02'!$N$74,AF89:AF90),0))))))</f>
        <v>#VALUE!</v>
      </c>
      <c r="AH91" s="185" t="s">
        <v>258</v>
      </c>
      <c r="AI91" s="186" t="e">
        <f>IF(AH90=1,DGET('Tabla 02'!$B$4:$AC$17,'Tabla 02'!$N$4,AI89:AI90),IF(AH90=2,DGET('Tabla 02'!$B$18:$AC$31,'Tabla 02'!$N$18,AI89:AI90),IF(AH90=3,DGET('Tabla 02'!$B$32:$AC$45,'Tabla 02'!$N$32,AI89:AI90),IF(AH90=4,DGET('Tabla 02'!$B$46:$AC$59,'Tabla 02'!$N$46,AI89:AI90),IF(AH90=5,DGET('Tabla 02'!$B$60:$AC$73,'Tabla 02'!$N$60,AI89:AI90),IF(AH90=6,DGET('Tabla 02'!$B$74:$AC$87,'Tabla 02'!$N$74,AI89:AI90),0))))))</f>
        <v>#VALUE!</v>
      </c>
      <c r="AK91" s="185" t="s">
        <v>258</v>
      </c>
      <c r="AL91" s="186" t="e">
        <f>IF(AK90=1,DGET('Tabla 02'!$B$4:$AC$17,'Tabla 02'!$N$4,AL89:AL90),IF(AK90=2,DGET('Tabla 02'!$B$18:$AC$31,'Tabla 02'!$N$18,AL89:AL90),IF(AK90=3,DGET('Tabla 02'!$B$32:$AC$45,'Tabla 02'!$N$32,AL89:AL90),IF(AK90=4,DGET('Tabla 02'!$B$46:$AC$59,'Tabla 02'!$N$46,AL89:AL90),IF(AK90=5,DGET('Tabla 02'!$B$60:$AC$73,'Tabla 02'!$N$60,AL89:AL90),IF(AK90=6,DGET('Tabla 02'!$B$74:$AC$87,'Tabla 02'!$N$74,AL89:AL90),0))))))</f>
        <v>#VALUE!</v>
      </c>
      <c r="AN91" s="185" t="s">
        <v>258</v>
      </c>
      <c r="AO91" s="186" t="e">
        <f>IF(AN90=1,DGET('Tabla 02'!$B$4:$AC$17,'Tabla 02'!$N$4,AO89:AO90),IF(AN90=2,DGET('Tabla 02'!$B$18:$AC$31,'Tabla 02'!$N$18,AO89:AO90),IF(AN90=3,DGET('Tabla 02'!$B$32:$AC$45,'Tabla 02'!$N$32,AO89:AO90),IF(AN90=4,DGET('Tabla 02'!$B$46:$AC$59,'Tabla 02'!$N$46,AO89:AO90),IF(AN90=5,DGET('Tabla 02'!$B$60:$AC$73,'Tabla 02'!$N$60,AO89:AO90),IF(AN90=6,DGET('Tabla 02'!$B$74:$AC$87,'Tabla 02'!$N$74,AO89:AO90),0))))))</f>
        <v>#VALUE!</v>
      </c>
    </row>
    <row r="92" spans="1:41" ht="15.75" thickBot="1">
      <c r="A92" s="169"/>
      <c r="B92" s="169"/>
      <c r="C92" s="458"/>
      <c r="D92" s="458"/>
      <c r="E92" s="458"/>
      <c r="F92" s="458"/>
      <c r="G92" s="458"/>
      <c r="H92" s="169"/>
      <c r="L92" s="199" t="s">
        <v>278</v>
      </c>
      <c r="M92" s="187">
        <f>_xlfn.IFERROR(N$88*M$4/1000,0)</f>
        <v>0</v>
      </c>
      <c r="N92" s="188">
        <f>_xlfn.IFERROR(N$91*N$4/1000,0)</f>
        <v>0</v>
      </c>
      <c r="O92" s="170" t="s">
        <v>278</v>
      </c>
      <c r="P92" s="187">
        <f>_xlfn.IFERROR(Q$88*P$4/1000,0)</f>
        <v>0</v>
      </c>
      <c r="Q92" s="188">
        <f>_xlfn.IFERROR(Q$91*Q$4/1000,0)</f>
        <v>0</v>
      </c>
      <c r="R92" s="170" t="s">
        <v>278</v>
      </c>
      <c r="S92" s="187">
        <f>_xlfn.IFERROR(T$88*S$4/1000,0)</f>
        <v>0</v>
      </c>
      <c r="T92" s="188">
        <f>_xlfn.IFERROR(T$91*T$4/1000,0)</f>
        <v>0</v>
      </c>
      <c r="U92" s="170" t="s">
        <v>278</v>
      </c>
      <c r="V92" s="187">
        <f>_xlfn.IFERROR(W$88*V$4/1000,0)</f>
        <v>0</v>
      </c>
      <c r="W92" s="188">
        <f>_xlfn.IFERROR(W$91*W$4/1000,0)</f>
        <v>0</v>
      </c>
      <c r="X92" s="170" t="s">
        <v>278</v>
      </c>
      <c r="Y92" s="187">
        <f>_xlfn.IFERROR(Z$88*Y$4/1000,0)</f>
        <v>0</v>
      </c>
      <c r="Z92" s="188">
        <f>_xlfn.IFERROR(Z$91*Z$4/1000,0)</f>
        <v>0</v>
      </c>
      <c r="AA92" s="170" t="s">
        <v>278</v>
      </c>
      <c r="AB92" s="187">
        <f>_xlfn.IFERROR(AC$88*AB$4/1000,0)</f>
        <v>0</v>
      </c>
      <c r="AC92" s="188">
        <f>_xlfn.IFERROR(AC$91*AC$4/1000,0)</f>
        <v>0</v>
      </c>
      <c r="AD92" s="170" t="s">
        <v>278</v>
      </c>
      <c r="AE92" s="187">
        <f>_xlfn.IFERROR(AF$88*AE$4/1000,0)</f>
        <v>0</v>
      </c>
      <c r="AF92" s="188">
        <f>_xlfn.IFERROR(AF$91*AF$4/1000,0)</f>
        <v>0</v>
      </c>
      <c r="AG92" s="170" t="s">
        <v>278</v>
      </c>
      <c r="AH92" s="187">
        <f>_xlfn.IFERROR(AI$88*AH$4/1000,0)</f>
        <v>0</v>
      </c>
      <c r="AI92" s="188">
        <f>_xlfn.IFERROR(AI$91*AI$4/1000,0)</f>
        <v>0</v>
      </c>
      <c r="AJ92" s="170" t="s">
        <v>278</v>
      </c>
      <c r="AK92" s="187">
        <f>_xlfn.IFERROR(AL$88*AK$4/1000,0)</f>
        <v>0</v>
      </c>
      <c r="AL92" s="188">
        <f>_xlfn.IFERROR(AL$91*AL$4/1000,0)</f>
        <v>0</v>
      </c>
      <c r="AM92" s="170" t="s">
        <v>278</v>
      </c>
      <c r="AN92" s="187">
        <f>_xlfn.IFERROR(AO$88*AN$4/1000,0)</f>
        <v>0</v>
      </c>
      <c r="AO92" s="188">
        <f>_xlfn.IFERROR(AO$91*AO$4/1000,0)</f>
        <v>0</v>
      </c>
    </row>
    <row r="93" spans="1:41" ht="15.75" thickBot="1">
      <c r="A93" s="169"/>
      <c r="B93" s="169"/>
      <c r="C93" s="458"/>
      <c r="D93" s="458"/>
      <c r="E93" s="458"/>
      <c r="F93" s="458"/>
      <c r="G93" s="458"/>
      <c r="H93" s="169"/>
      <c r="K93" s="424">
        <f>M93+P93+S93+V93+Y93+AB93+AE93+AH93+AK93+AN93</f>
        <v>0</v>
      </c>
      <c r="L93" s="170" t="s">
        <v>279</v>
      </c>
      <c r="M93" s="189">
        <f>Mediciones!J18*1000</f>
        <v>0</v>
      </c>
      <c r="N93" s="190"/>
      <c r="O93" s="170" t="s">
        <v>279</v>
      </c>
      <c r="P93" s="189">
        <f>Mediciones!J45*1000</f>
        <v>0</v>
      </c>
      <c r="Q93" s="190"/>
      <c r="R93" s="170" t="s">
        <v>279</v>
      </c>
      <c r="S93" s="189">
        <f>Mediciones!J72*1000</f>
        <v>0</v>
      </c>
      <c r="T93" s="190"/>
      <c r="U93" s="170" t="s">
        <v>279</v>
      </c>
      <c r="V93" s="189">
        <f>Mediciones!J99*1000</f>
        <v>0</v>
      </c>
      <c r="W93" s="190"/>
      <c r="X93" s="170" t="s">
        <v>279</v>
      </c>
      <c r="Y93" s="189">
        <f>Mediciones!J126*1000</f>
        <v>0</v>
      </c>
      <c r="Z93" s="190"/>
      <c r="AA93" s="170" t="s">
        <v>279</v>
      </c>
      <c r="AB93" s="189">
        <f>Mediciones!J153*1000</f>
        <v>0</v>
      </c>
      <c r="AC93" s="190"/>
      <c r="AD93" s="170" t="s">
        <v>279</v>
      </c>
      <c r="AE93" s="189">
        <f>Mediciones!J180*1000</f>
        <v>0</v>
      </c>
      <c r="AF93" s="190"/>
      <c r="AG93" s="170" t="s">
        <v>279</v>
      </c>
      <c r="AH93" s="189">
        <f>Mediciones!J207*1000</f>
        <v>0</v>
      </c>
      <c r="AI93" s="190"/>
      <c r="AJ93" s="170" t="s">
        <v>279</v>
      </c>
      <c r="AK93" s="189">
        <f>Mediciones!J234*1000</f>
        <v>0</v>
      </c>
      <c r="AL93" s="190"/>
      <c r="AM93" s="170" t="s">
        <v>279</v>
      </c>
      <c r="AN93" s="189">
        <f>Mediciones!J261*1000</f>
        <v>0</v>
      </c>
      <c r="AO93" s="190"/>
    </row>
    <row r="94" spans="1:41" ht="15.75" thickBot="1">
      <c r="A94" s="169"/>
      <c r="B94" s="169"/>
      <c r="C94" s="458"/>
      <c r="D94" s="458"/>
      <c r="E94" s="458"/>
      <c r="F94" s="458"/>
      <c r="G94" s="458"/>
      <c r="H94" s="169"/>
      <c r="K94" s="191">
        <f>M94+P94+S94+V94+Y94+AB94+AE94+AH94+AK94+AN94</f>
        <v>0</v>
      </c>
      <c r="L94" s="192" t="s">
        <v>53</v>
      </c>
      <c r="M94" s="193">
        <f>(IF(Mediciones!$H$5=1,IF(M93=0,M92,M93)+N92,IF(M93=0,N92,M93)+M92))/1000</f>
        <v>0</v>
      </c>
      <c r="N94" s="194"/>
      <c r="O94" s="192" t="s">
        <v>53</v>
      </c>
      <c r="P94" s="193">
        <f>(IF(Mediciones!$H$32=1,IF(P93=0,P92,P93)+Q92,IF(P93=0,Q92,P93)+P92))/1000</f>
        <v>0</v>
      </c>
      <c r="Q94" s="194"/>
      <c r="R94" s="192" t="s">
        <v>53</v>
      </c>
      <c r="S94" s="193">
        <f>(IF(Mediciones!$H$59=1,IF(S93=0,S92,S93)+T92,IF(S93=0,T92,S93)+S92))/1000</f>
        <v>0</v>
      </c>
      <c r="T94" s="194"/>
      <c r="U94" s="192" t="s">
        <v>53</v>
      </c>
      <c r="V94" s="193">
        <f>(IF(Mediciones!$H$86=1,IF(V93=0,V92,V93)+W92,IF(V93=0,W92,V93)+V92))/1000</f>
        <v>0</v>
      </c>
      <c r="W94" s="194"/>
      <c r="X94" s="192" t="s">
        <v>53</v>
      </c>
      <c r="Y94" s="193">
        <f>(IF(Mediciones!$H$113=1,IF(Y93=0,Y92,Y93)+Z92,IF(Y93=0,Z92,Y93)+Y92))/1000</f>
        <v>0</v>
      </c>
      <c r="Z94" s="194"/>
      <c r="AA94" s="192" t="s">
        <v>53</v>
      </c>
      <c r="AB94" s="193">
        <f>(IF(Mediciones!$H$140=1,IF(AB93=0,AB92,AB93)+AC92,IF(AB93=0,AC92,AB93)+AB92))/1000</f>
        <v>0</v>
      </c>
      <c r="AC94" s="194"/>
      <c r="AD94" s="192" t="s">
        <v>53</v>
      </c>
      <c r="AE94" s="193">
        <f>(IF(Mediciones!$H$167=1,IF(AE93=0,AE92,AE93)+AF92,IF(AE93=0,AF92,AE93)+AE92))/1000</f>
        <v>0</v>
      </c>
      <c r="AF94" s="194"/>
      <c r="AG94" s="192" t="s">
        <v>53</v>
      </c>
      <c r="AH94" s="193">
        <f>(IF(Mediciones!$H$194=1,IF(AH93=0,AH92,AH93)+AI92,IF(AH93=0,AI92,AH93)+AH92))/1000</f>
        <v>0</v>
      </c>
      <c r="AI94" s="194"/>
      <c r="AJ94" s="192" t="s">
        <v>53</v>
      </c>
      <c r="AK94" s="193">
        <f>(IF(Mediciones!$H$221=1,IF(AK93=0,AK92,AK93)+AL92,IF(AK93=0,AL92,AK93)+AK92))/1000</f>
        <v>0</v>
      </c>
      <c r="AL94" s="194"/>
      <c r="AM94" s="192" t="s">
        <v>53</v>
      </c>
      <c r="AN94" s="193">
        <f>(IF(Mediciones!$H$248=1,IF(AN93=0,AN92,AN93)+AO92,IF(AN93=0,AO92,AN93)+AN92))/1000</f>
        <v>0</v>
      </c>
      <c r="AO94" s="194"/>
    </row>
    <row r="95" spans="1:41" ht="15">
      <c r="A95" s="169"/>
      <c r="B95" s="169"/>
      <c r="C95" s="458"/>
      <c r="D95" s="458"/>
      <c r="E95" s="458"/>
      <c r="F95" s="458"/>
      <c r="G95" s="458"/>
      <c r="H95" s="169"/>
      <c r="M95" s="181" t="s">
        <v>145</v>
      </c>
      <c r="N95" s="182" t="s">
        <v>1</v>
      </c>
      <c r="P95" s="181" t="s">
        <v>145</v>
      </c>
      <c r="Q95" s="182" t="s">
        <v>1</v>
      </c>
      <c r="S95" s="181" t="s">
        <v>145</v>
      </c>
      <c r="T95" s="182" t="s">
        <v>1</v>
      </c>
      <c r="V95" s="181" t="s">
        <v>145</v>
      </c>
      <c r="W95" s="182" t="s">
        <v>1</v>
      </c>
      <c r="Y95" s="181" t="s">
        <v>145</v>
      </c>
      <c r="Z95" s="182" t="s">
        <v>1</v>
      </c>
      <c r="AB95" s="181" t="s">
        <v>145</v>
      </c>
      <c r="AC95" s="182" t="s">
        <v>1</v>
      </c>
      <c r="AE95" s="181" t="s">
        <v>145</v>
      </c>
      <c r="AF95" s="182" t="s">
        <v>1</v>
      </c>
      <c r="AH95" s="181" t="s">
        <v>145</v>
      </c>
      <c r="AI95" s="182" t="s">
        <v>1</v>
      </c>
      <c r="AK95" s="181" t="s">
        <v>145</v>
      </c>
      <c r="AL95" s="182" t="s">
        <v>1</v>
      </c>
      <c r="AN95" s="181" t="s">
        <v>145</v>
      </c>
      <c r="AO95" s="182" t="s">
        <v>1</v>
      </c>
    </row>
    <row r="96" spans="1:41" ht="15.75" thickBot="1">
      <c r="A96" s="169"/>
      <c r="B96" s="169"/>
      <c r="C96" s="458"/>
      <c r="D96" s="458"/>
      <c r="E96" s="458"/>
      <c r="F96" s="458"/>
      <c r="G96" s="458"/>
      <c r="H96" s="169"/>
      <c r="M96" s="183">
        <f>M$2</f>
        <v>1</v>
      </c>
      <c r="N96" s="184">
        <f>M$3</f>
        <v>1</v>
      </c>
      <c r="P96" s="183">
        <f>P$2</f>
        <v>1</v>
      </c>
      <c r="Q96" s="184">
        <f>P$3</f>
        <v>1</v>
      </c>
      <c r="S96" s="183">
        <f>S$2</f>
        <v>1</v>
      </c>
      <c r="T96" s="184">
        <f>S$3</f>
        <v>1</v>
      </c>
      <c r="V96" s="183">
        <f>V$2</f>
        <v>1</v>
      </c>
      <c r="W96" s="184">
        <f>V$3</f>
        <v>1</v>
      </c>
      <c r="Y96" s="183">
        <f>Y$2</f>
        <v>1</v>
      </c>
      <c r="Z96" s="184">
        <f>Y$3</f>
        <v>1</v>
      </c>
      <c r="AB96" s="183">
        <f>AB$2</f>
        <v>1</v>
      </c>
      <c r="AC96" s="184">
        <f>AB$3</f>
        <v>1</v>
      </c>
      <c r="AE96" s="183">
        <f>AE$2</f>
        <v>1</v>
      </c>
      <c r="AF96" s="184">
        <f>AE$3</f>
        <v>1</v>
      </c>
      <c r="AH96" s="183">
        <f>AH$2</f>
        <v>1</v>
      </c>
      <c r="AI96" s="184">
        <f>AH$3</f>
        <v>1</v>
      </c>
      <c r="AK96" s="183">
        <f>AK$2</f>
        <v>1</v>
      </c>
      <c r="AL96" s="184">
        <f>AK$3</f>
        <v>1</v>
      </c>
      <c r="AN96" s="183">
        <f>AN$2</f>
        <v>1</v>
      </c>
      <c r="AO96" s="184">
        <f>AN$3</f>
        <v>1</v>
      </c>
    </row>
    <row r="97" spans="1:41" ht="15.75" thickBot="1">
      <c r="A97" s="169"/>
      <c r="B97" s="169"/>
      <c r="C97" s="458"/>
      <c r="D97" s="458"/>
      <c r="E97" s="458"/>
      <c r="F97" s="458"/>
      <c r="G97" s="458"/>
      <c r="H97" s="169"/>
      <c r="M97" s="185" t="s">
        <v>259</v>
      </c>
      <c r="N97" s="186" t="e">
        <f>IF(M96=1,DGET('Tabla 02'!$B$4:$AC$17,'Tabla 02'!$O$4,N95:N96),IF(M96=2,DGET('Tabla 02'!$B$18:$AC$31,'Tabla 02'!$O$18,N95:N96),IF(M96=3,DGET('Tabla 02'!$B$32:$AC$45,'Tabla 02'!$O$32,N95:N96),IF(M96=4,DGET('Tabla 02'!$B$46:$AC$59,'Tabla 02'!$O$46,N95:N96),IF(M96=5,DGET('Tabla 02'!$B$60:$AC$73,'Tabla 02'!$O$60,N95:N96),IF(M96=6,DGET('Tabla 02'!$B$74:$AC$87,'Tabla 02'!$O$74,N95:N96),0))))))</f>
        <v>#VALUE!</v>
      </c>
      <c r="P97" s="185" t="s">
        <v>259</v>
      </c>
      <c r="Q97" s="186" t="e">
        <f>IF(P96=1,DGET('Tabla 02'!$B$4:$AC$17,'Tabla 02'!$O$4,Q95:Q96),IF(P96=2,DGET('Tabla 02'!$B$18:$AC$31,'Tabla 02'!$O$18,Q95:Q96),IF(P96=3,DGET('Tabla 02'!$B$32:$AC$45,'Tabla 02'!$O$32,Q95:Q96),IF(P96=4,DGET('Tabla 02'!$B$46:$AC$59,'Tabla 02'!$O$46,Q95:Q96),IF(P96=5,DGET('Tabla 02'!$B$60:$AC$73,'Tabla 02'!$O$60,Q95:Q96),IF(P96=6,DGET('Tabla 02'!$B$74:$AC$87,'Tabla 02'!$O$74,Q95:Q96),0))))))</f>
        <v>#VALUE!</v>
      </c>
      <c r="S97" s="185" t="s">
        <v>259</v>
      </c>
      <c r="T97" s="186" t="e">
        <f>IF(S96=1,DGET('Tabla 02'!$B$4:$AC$17,'Tabla 02'!$O$4,T95:T96),IF(S96=2,DGET('Tabla 02'!$B$18:$AC$31,'Tabla 02'!$O$18,T95:T96),IF(S96=3,DGET('Tabla 02'!$B$32:$AC$45,'Tabla 02'!$O$32,T95:T96),IF(S96=4,DGET('Tabla 02'!$B$46:$AC$59,'Tabla 02'!$O$46,T95:T96),IF(S96=5,DGET('Tabla 02'!$B$60:$AC$73,'Tabla 02'!$O$60,T95:T96),IF(S96=6,DGET('Tabla 02'!$B$74:$AC$87,'Tabla 02'!$O$74,T95:T96),0))))))</f>
        <v>#VALUE!</v>
      </c>
      <c r="V97" s="185" t="s">
        <v>259</v>
      </c>
      <c r="W97" s="186" t="e">
        <f>IF(V96=1,DGET('Tabla 02'!$B$4:$AC$17,'Tabla 02'!$O$4,W95:W96),IF(V96=2,DGET('Tabla 02'!$B$18:$AC$31,'Tabla 02'!$O$18,W95:W96),IF(V96=3,DGET('Tabla 02'!$B$32:$AC$45,'Tabla 02'!$O$32,W95:W96),IF(V96=4,DGET('Tabla 02'!$B$46:$AC$59,'Tabla 02'!$O$46,W95:W96),IF(V96=5,DGET('Tabla 02'!$B$60:$AC$73,'Tabla 02'!$O$60,W95:W96),IF(V96=6,DGET('Tabla 02'!$B$74:$AC$87,'Tabla 02'!$O$74,W95:W96),0))))))</f>
        <v>#VALUE!</v>
      </c>
      <c r="Y97" s="185" t="s">
        <v>259</v>
      </c>
      <c r="Z97" s="186" t="e">
        <f>IF(Y96=1,DGET('Tabla 02'!$B$4:$AC$17,'Tabla 02'!$O$4,Z95:Z96),IF(Y96=2,DGET('Tabla 02'!$B$18:$AC$31,'Tabla 02'!$O$18,Z95:Z96),IF(Y96=3,DGET('Tabla 02'!$B$32:$AC$45,'Tabla 02'!$O$32,Z95:Z96),IF(Y96=4,DGET('Tabla 02'!$B$46:$AC$59,'Tabla 02'!$O$46,Z95:Z96),IF(Y96=5,DGET('Tabla 02'!$B$60:$AC$73,'Tabla 02'!$O$60,Z95:Z96),IF(Y96=6,DGET('Tabla 02'!$B$74:$AC$87,'Tabla 02'!$O$74,Z95:Z96),0))))))</f>
        <v>#VALUE!</v>
      </c>
      <c r="AB97" s="185" t="s">
        <v>259</v>
      </c>
      <c r="AC97" s="186" t="e">
        <f>IF(AB96=1,DGET('Tabla 02'!$B$4:$AC$17,'Tabla 02'!$O$4,AC95:AC96),IF(AB96=2,DGET('Tabla 02'!$B$18:$AC$31,'Tabla 02'!$O$18,AC95:AC96),IF(AB96=3,DGET('Tabla 02'!$B$32:$AC$45,'Tabla 02'!$O$32,AC95:AC96),IF(AB96=4,DGET('Tabla 02'!$B$46:$AC$59,'Tabla 02'!$O$46,AC95:AC96),IF(AB96=5,DGET('Tabla 02'!$B$60:$AC$73,'Tabla 02'!$O$60,AC95:AC96),IF(AB96=6,DGET('Tabla 02'!$B$74:$AC$87,'Tabla 02'!$O$74,AC95:AC96),0))))))</f>
        <v>#VALUE!</v>
      </c>
      <c r="AE97" s="185" t="s">
        <v>259</v>
      </c>
      <c r="AF97" s="186" t="e">
        <f>IF(AE96=1,DGET('Tabla 02'!$B$4:$AC$17,'Tabla 02'!$O$4,AF95:AF96),IF(AE96=2,DGET('Tabla 02'!$B$18:$AC$31,'Tabla 02'!$O$18,AF95:AF96),IF(AE96=3,DGET('Tabla 02'!$B$32:$AC$45,'Tabla 02'!$O$32,AF95:AF96),IF(AE96=4,DGET('Tabla 02'!$B$46:$AC$59,'Tabla 02'!$O$46,AF95:AF96),IF(AE96=5,DGET('Tabla 02'!$B$60:$AC$73,'Tabla 02'!$O$60,AF95:AF96),IF(AE96=6,DGET('Tabla 02'!$B$74:$AC$87,'Tabla 02'!$O$74,AF95:AF96),0))))))</f>
        <v>#VALUE!</v>
      </c>
      <c r="AH97" s="185" t="s">
        <v>259</v>
      </c>
      <c r="AI97" s="186" t="e">
        <f>IF(AH96=1,DGET('Tabla 02'!$B$4:$AC$17,'Tabla 02'!$O$4,AI95:AI96),IF(AH96=2,DGET('Tabla 02'!$B$18:$AC$31,'Tabla 02'!$O$18,AI95:AI96),IF(AH96=3,DGET('Tabla 02'!$B$32:$AC$45,'Tabla 02'!$O$32,AI95:AI96),IF(AH96=4,DGET('Tabla 02'!$B$46:$AC$59,'Tabla 02'!$O$46,AI95:AI96),IF(AH96=5,DGET('Tabla 02'!$B$60:$AC$73,'Tabla 02'!$O$60,AI95:AI96),IF(AH96=6,DGET('Tabla 02'!$B$74:$AC$87,'Tabla 02'!$O$74,AI95:AI96),0))))))</f>
        <v>#VALUE!</v>
      </c>
      <c r="AK97" s="185" t="s">
        <v>259</v>
      </c>
      <c r="AL97" s="186" t="e">
        <f>IF(AK96=1,DGET('Tabla 02'!$B$4:$AC$17,'Tabla 02'!$O$4,AL95:AL96),IF(AK96=2,DGET('Tabla 02'!$B$18:$AC$31,'Tabla 02'!$O$18,AL95:AL96),IF(AK96=3,DGET('Tabla 02'!$B$32:$AC$45,'Tabla 02'!$O$32,AL95:AL96),IF(AK96=4,DGET('Tabla 02'!$B$46:$AC$59,'Tabla 02'!$O$46,AL95:AL96),IF(AK96=5,DGET('Tabla 02'!$B$60:$AC$73,'Tabla 02'!$O$60,AL95:AL96),IF(AK96=6,DGET('Tabla 02'!$B$74:$AC$87,'Tabla 02'!$O$74,AL95:AL96),0))))))</f>
        <v>#VALUE!</v>
      </c>
      <c r="AN97" s="185" t="s">
        <v>259</v>
      </c>
      <c r="AO97" s="186" t="e">
        <f>IF(AN96=1,DGET('Tabla 02'!$B$4:$AC$17,'Tabla 02'!$O$4,AO95:AO96),IF(AN96=2,DGET('Tabla 02'!$B$18:$AC$31,'Tabla 02'!$O$18,AO95:AO96),IF(AN96=3,DGET('Tabla 02'!$B$32:$AC$45,'Tabla 02'!$O$32,AO95:AO96),IF(AN96=4,DGET('Tabla 02'!$B$46:$AC$59,'Tabla 02'!$O$46,AO95:AO96),IF(AN96=5,DGET('Tabla 02'!$B$60:$AC$73,'Tabla 02'!$O$60,AO95:AO96),IF(AN96=6,DGET('Tabla 02'!$B$74:$AC$87,'Tabla 02'!$O$74,AO95:AO96),0))))))</f>
        <v>#VALUE!</v>
      </c>
    </row>
    <row r="98" spans="1:41" ht="15">
      <c r="A98" s="169"/>
      <c r="B98" s="169"/>
      <c r="C98" s="458"/>
      <c r="D98" s="458"/>
      <c r="E98" s="458"/>
      <c r="F98" s="458"/>
      <c r="G98" s="458"/>
      <c r="H98" s="169"/>
      <c r="M98" s="181" t="s">
        <v>145</v>
      </c>
      <c r="N98" s="182" t="s">
        <v>1</v>
      </c>
      <c r="P98" s="181" t="s">
        <v>145</v>
      </c>
      <c r="Q98" s="182" t="s">
        <v>1</v>
      </c>
      <c r="S98" s="181" t="s">
        <v>145</v>
      </c>
      <c r="T98" s="182" t="s">
        <v>1</v>
      </c>
      <c r="V98" s="181" t="s">
        <v>145</v>
      </c>
      <c r="W98" s="182" t="s">
        <v>1</v>
      </c>
      <c r="Y98" s="181" t="s">
        <v>145</v>
      </c>
      <c r="Z98" s="182" t="s">
        <v>1</v>
      </c>
      <c r="AB98" s="181" t="s">
        <v>145</v>
      </c>
      <c r="AC98" s="182" t="s">
        <v>1</v>
      </c>
      <c r="AE98" s="181" t="s">
        <v>145</v>
      </c>
      <c r="AF98" s="182" t="s">
        <v>1</v>
      </c>
      <c r="AH98" s="181" t="s">
        <v>145</v>
      </c>
      <c r="AI98" s="182" t="s">
        <v>1</v>
      </c>
      <c r="AK98" s="181" t="s">
        <v>145</v>
      </c>
      <c r="AL98" s="182" t="s">
        <v>1</v>
      </c>
      <c r="AN98" s="181" t="s">
        <v>145</v>
      </c>
      <c r="AO98" s="182" t="s">
        <v>1</v>
      </c>
    </row>
    <row r="99" spans="1:41" ht="15.75" thickBot="1">
      <c r="A99" s="169"/>
      <c r="B99" s="169"/>
      <c r="C99" s="458"/>
      <c r="D99" s="458"/>
      <c r="E99" s="458"/>
      <c r="F99" s="458"/>
      <c r="G99" s="458"/>
      <c r="H99" s="169"/>
      <c r="M99" s="183">
        <f>M$2</f>
        <v>1</v>
      </c>
      <c r="N99" s="184">
        <f>N$3</f>
        <v>1</v>
      </c>
      <c r="P99" s="183">
        <f>P$2</f>
        <v>1</v>
      </c>
      <c r="Q99" s="184">
        <f>Q$3</f>
        <v>1</v>
      </c>
      <c r="S99" s="183">
        <f>S$2</f>
        <v>1</v>
      </c>
      <c r="T99" s="184">
        <f>T$3</f>
        <v>1</v>
      </c>
      <c r="V99" s="183">
        <f>V$2</f>
        <v>1</v>
      </c>
      <c r="W99" s="184">
        <f>W$3</f>
        <v>1</v>
      </c>
      <c r="Y99" s="183">
        <f>Y$2</f>
        <v>1</v>
      </c>
      <c r="Z99" s="184">
        <f>Z$3</f>
        <v>1</v>
      </c>
      <c r="AB99" s="183">
        <f>AB$2</f>
        <v>1</v>
      </c>
      <c r="AC99" s="184">
        <f>AC$3</f>
        <v>1</v>
      </c>
      <c r="AE99" s="183">
        <f>AE$2</f>
        <v>1</v>
      </c>
      <c r="AF99" s="184">
        <f>AF$3</f>
        <v>1</v>
      </c>
      <c r="AH99" s="183">
        <f>AH$2</f>
        <v>1</v>
      </c>
      <c r="AI99" s="184">
        <f>AI$3</f>
        <v>1</v>
      </c>
      <c r="AK99" s="183">
        <f>AK$2</f>
        <v>1</v>
      </c>
      <c r="AL99" s="184">
        <f>AL$3</f>
        <v>1</v>
      </c>
      <c r="AN99" s="183">
        <f>AN$2</f>
        <v>1</v>
      </c>
      <c r="AO99" s="184">
        <f>AO$3</f>
        <v>1</v>
      </c>
    </row>
    <row r="100" spans="1:41" ht="15.75" thickBot="1">
      <c r="A100" s="169"/>
      <c r="B100" s="169"/>
      <c r="C100" s="458"/>
      <c r="D100" s="458"/>
      <c r="E100" s="458"/>
      <c r="F100" s="458"/>
      <c r="G100" s="458"/>
      <c r="H100" s="169"/>
      <c r="M100" s="185" t="s">
        <v>259</v>
      </c>
      <c r="N100" s="186" t="e">
        <f>IF(M99=1,DGET('Tabla 02'!$B$4:$AC$17,'Tabla 02'!$O$4,N98:N99),IF(M99=2,DGET('Tabla 02'!$B$18:$AC$31,'Tabla 02'!$O$18,N98:N99),IF(M99=3,DGET('Tabla 02'!$B$32:$AC$45,'Tabla 02'!$O$32,N98:N99),IF(M99=4,DGET('Tabla 02'!$B$46:$AC$59,'Tabla 02'!$O$46,N98:N99),IF(M99=5,DGET('Tabla 02'!$B$60:$AC$73,'Tabla 02'!$O$60,N98:N99),IF(M99=6,DGET('Tabla 02'!$B$74:$AC$87,'Tabla 02'!$O$74,N98:N99),0))))))</f>
        <v>#VALUE!</v>
      </c>
      <c r="P100" s="185" t="s">
        <v>259</v>
      </c>
      <c r="Q100" s="186" t="e">
        <f>IF(P99=1,DGET('Tabla 02'!$B$4:$AC$17,'Tabla 02'!$O$4,Q98:Q99),IF(P99=2,DGET('Tabla 02'!$B$18:$AC$31,'Tabla 02'!$O$18,Q98:Q99),IF(P99=3,DGET('Tabla 02'!$B$32:$AC$45,'Tabla 02'!$O$32,Q98:Q99),IF(P99=4,DGET('Tabla 02'!$B$46:$AC$59,'Tabla 02'!$O$46,Q98:Q99),IF(P99=5,DGET('Tabla 02'!$B$60:$AC$73,'Tabla 02'!$O$60,Q98:Q99),IF(P99=6,DGET('Tabla 02'!$B$74:$AC$87,'Tabla 02'!$O$74,Q98:Q99),0))))))</f>
        <v>#VALUE!</v>
      </c>
      <c r="S100" s="185" t="s">
        <v>259</v>
      </c>
      <c r="T100" s="186" t="e">
        <f>IF(S99=1,DGET('Tabla 02'!$B$4:$AC$17,'Tabla 02'!$O$4,T98:T99),IF(S99=2,DGET('Tabla 02'!$B$18:$AC$31,'Tabla 02'!$O$18,T98:T99),IF(S99=3,DGET('Tabla 02'!$B$32:$AC$45,'Tabla 02'!$O$32,T98:T99),IF(S99=4,DGET('Tabla 02'!$B$46:$AC$59,'Tabla 02'!$O$46,T98:T99),IF(S99=5,DGET('Tabla 02'!$B$60:$AC$73,'Tabla 02'!$O$60,T98:T99),IF(S99=6,DGET('Tabla 02'!$B$74:$AC$87,'Tabla 02'!$O$74,T98:T99),0))))))</f>
        <v>#VALUE!</v>
      </c>
      <c r="V100" s="185" t="s">
        <v>259</v>
      </c>
      <c r="W100" s="186" t="e">
        <f>IF(V99=1,DGET('Tabla 02'!$B$4:$AC$17,'Tabla 02'!$O$4,W98:W99),IF(V99=2,DGET('Tabla 02'!$B$18:$AC$31,'Tabla 02'!$O$18,W98:W99),IF(V99=3,DGET('Tabla 02'!$B$32:$AC$45,'Tabla 02'!$O$32,W98:W99),IF(V99=4,DGET('Tabla 02'!$B$46:$AC$59,'Tabla 02'!$O$46,W98:W99),IF(V99=5,DGET('Tabla 02'!$B$60:$AC$73,'Tabla 02'!$O$60,W98:W99),IF(V99=6,DGET('Tabla 02'!$B$74:$AC$87,'Tabla 02'!$O$74,W98:W99),0))))))</f>
        <v>#VALUE!</v>
      </c>
      <c r="Y100" s="185" t="s">
        <v>259</v>
      </c>
      <c r="Z100" s="186" t="e">
        <f>IF(Y99=1,DGET('Tabla 02'!$B$4:$AC$17,'Tabla 02'!$O$4,Z98:Z99),IF(Y99=2,DGET('Tabla 02'!$B$18:$AC$31,'Tabla 02'!$O$18,Z98:Z99),IF(Y99=3,DGET('Tabla 02'!$B$32:$AC$45,'Tabla 02'!$O$32,Z98:Z99),IF(Y99=4,DGET('Tabla 02'!$B$46:$AC$59,'Tabla 02'!$O$46,Z98:Z99),IF(Y99=5,DGET('Tabla 02'!$B$60:$AC$73,'Tabla 02'!$O$60,Z98:Z99),IF(Y99=6,DGET('Tabla 02'!$B$74:$AC$87,'Tabla 02'!$O$74,Z98:Z99),0))))))</f>
        <v>#VALUE!</v>
      </c>
      <c r="AB100" s="185" t="s">
        <v>259</v>
      </c>
      <c r="AC100" s="186" t="e">
        <f>IF(AB99=1,DGET('Tabla 02'!$B$4:$AC$17,'Tabla 02'!$O$4,AC98:AC99),IF(AB99=2,DGET('Tabla 02'!$B$18:$AC$31,'Tabla 02'!$O$18,AC98:AC99),IF(AB99=3,DGET('Tabla 02'!$B$32:$AC$45,'Tabla 02'!$O$32,AC98:AC99),IF(AB99=4,DGET('Tabla 02'!$B$46:$AC$59,'Tabla 02'!$O$46,AC98:AC99),IF(AB99=5,DGET('Tabla 02'!$B$60:$AC$73,'Tabla 02'!$O$60,AC98:AC99),IF(AB99=6,DGET('Tabla 02'!$B$74:$AC$87,'Tabla 02'!$O$74,AC98:AC99),0))))))</f>
        <v>#VALUE!</v>
      </c>
      <c r="AE100" s="185" t="s">
        <v>259</v>
      </c>
      <c r="AF100" s="186" t="e">
        <f>IF(AE99=1,DGET('Tabla 02'!$B$4:$AC$17,'Tabla 02'!$O$4,AF98:AF99),IF(AE99=2,DGET('Tabla 02'!$B$18:$AC$31,'Tabla 02'!$O$18,AF98:AF99),IF(AE99=3,DGET('Tabla 02'!$B$32:$AC$45,'Tabla 02'!$O$32,AF98:AF99),IF(AE99=4,DGET('Tabla 02'!$B$46:$AC$59,'Tabla 02'!$O$46,AF98:AF99),IF(AE99=5,DGET('Tabla 02'!$B$60:$AC$73,'Tabla 02'!$O$60,AF98:AF99),IF(AE99=6,DGET('Tabla 02'!$B$74:$AC$87,'Tabla 02'!$O$74,AF98:AF99),0))))))</f>
        <v>#VALUE!</v>
      </c>
      <c r="AH100" s="185" t="s">
        <v>259</v>
      </c>
      <c r="AI100" s="186" t="e">
        <f>IF(AH99=1,DGET('Tabla 02'!$B$4:$AC$17,'Tabla 02'!$O$4,AI98:AI99),IF(AH99=2,DGET('Tabla 02'!$B$18:$AC$31,'Tabla 02'!$O$18,AI98:AI99),IF(AH99=3,DGET('Tabla 02'!$B$32:$AC$45,'Tabla 02'!$O$32,AI98:AI99),IF(AH99=4,DGET('Tabla 02'!$B$46:$AC$59,'Tabla 02'!$O$46,AI98:AI99),IF(AH99=5,DGET('Tabla 02'!$B$60:$AC$73,'Tabla 02'!$O$60,AI98:AI99),IF(AH99=6,DGET('Tabla 02'!$B$74:$AC$87,'Tabla 02'!$O$74,AI98:AI99),0))))))</f>
        <v>#VALUE!</v>
      </c>
      <c r="AK100" s="185" t="s">
        <v>259</v>
      </c>
      <c r="AL100" s="186" t="e">
        <f>IF(AK99=1,DGET('Tabla 02'!$B$4:$AC$17,'Tabla 02'!$O$4,AL98:AL99),IF(AK99=2,DGET('Tabla 02'!$B$18:$AC$31,'Tabla 02'!$O$18,AL98:AL99),IF(AK99=3,DGET('Tabla 02'!$B$32:$AC$45,'Tabla 02'!$O$32,AL98:AL99),IF(AK99=4,DGET('Tabla 02'!$B$46:$AC$59,'Tabla 02'!$O$46,AL98:AL99),IF(AK99=5,DGET('Tabla 02'!$B$60:$AC$73,'Tabla 02'!$O$60,AL98:AL99),IF(AK99=6,DGET('Tabla 02'!$B$74:$AC$87,'Tabla 02'!$O$74,AL98:AL99),0))))))</f>
        <v>#VALUE!</v>
      </c>
      <c r="AN100" s="185" t="s">
        <v>259</v>
      </c>
      <c r="AO100" s="186" t="e">
        <f>IF(AN99=1,DGET('Tabla 02'!$B$4:$AC$17,'Tabla 02'!$O$4,AO98:AO99),IF(AN99=2,DGET('Tabla 02'!$B$18:$AC$31,'Tabla 02'!$O$18,AO98:AO99),IF(AN99=3,DGET('Tabla 02'!$B$32:$AC$45,'Tabla 02'!$O$32,AO98:AO99),IF(AN99=4,DGET('Tabla 02'!$B$46:$AC$59,'Tabla 02'!$O$46,AO98:AO99),IF(AN99=5,DGET('Tabla 02'!$B$60:$AC$73,'Tabla 02'!$O$60,AO98:AO99),IF(AN99=6,DGET('Tabla 02'!$B$74:$AC$87,'Tabla 02'!$O$74,AO98:AO99),0))))))</f>
        <v>#VALUE!</v>
      </c>
    </row>
    <row r="101" spans="1:41" ht="15.75" thickBot="1">
      <c r="A101" s="169"/>
      <c r="B101" s="169"/>
      <c r="C101" s="458"/>
      <c r="D101" s="458"/>
      <c r="E101" s="458"/>
      <c r="F101" s="458"/>
      <c r="G101" s="458"/>
      <c r="H101" s="169"/>
      <c r="L101" s="199" t="s">
        <v>278</v>
      </c>
      <c r="M101" s="187">
        <f>_xlfn.IFERROR(N$97*M$4/1000,0)</f>
        <v>0</v>
      </c>
      <c r="N101" s="188">
        <f>_xlfn.IFERROR(N$100*N$4/1000,0)</f>
        <v>0</v>
      </c>
      <c r="O101" s="170" t="s">
        <v>278</v>
      </c>
      <c r="P101" s="187">
        <f>_xlfn.IFERROR(Q$97*P$4/1000,0)</f>
        <v>0</v>
      </c>
      <c r="Q101" s="188">
        <f>_xlfn.IFERROR(Q$100*Q$4/1000,0)</f>
        <v>0</v>
      </c>
      <c r="R101" s="170" t="s">
        <v>278</v>
      </c>
      <c r="S101" s="187">
        <f>_xlfn.IFERROR(T$97*S$4/1000,0)</f>
        <v>0</v>
      </c>
      <c r="T101" s="188">
        <f>_xlfn.IFERROR(T$100*T$4/1000,0)</f>
        <v>0</v>
      </c>
      <c r="U101" s="170" t="s">
        <v>278</v>
      </c>
      <c r="V101" s="187">
        <f>_xlfn.IFERROR(W$97*V$4/1000,0)</f>
        <v>0</v>
      </c>
      <c r="W101" s="188">
        <f>_xlfn.IFERROR(W$100*W$4/1000,0)</f>
        <v>0</v>
      </c>
      <c r="X101" s="170" t="s">
        <v>278</v>
      </c>
      <c r="Y101" s="187">
        <f>_xlfn.IFERROR(Z$97*Y$4/1000,0)</f>
        <v>0</v>
      </c>
      <c r="Z101" s="188">
        <f>_xlfn.IFERROR(Z$100*Z$4/1000,0)</f>
        <v>0</v>
      </c>
      <c r="AA101" s="170" t="s">
        <v>278</v>
      </c>
      <c r="AB101" s="187">
        <f>_xlfn.IFERROR(AC$97*AB$4/1000,0)</f>
        <v>0</v>
      </c>
      <c r="AC101" s="188">
        <f>_xlfn.IFERROR(AC$100*AC$4/1000,0)</f>
        <v>0</v>
      </c>
      <c r="AD101" s="170" t="s">
        <v>278</v>
      </c>
      <c r="AE101" s="187">
        <f>_xlfn.IFERROR(AF$97*AE$4/1000,0)</f>
        <v>0</v>
      </c>
      <c r="AF101" s="188">
        <f>_xlfn.IFERROR(AF$100*AF$4/1000,0)</f>
        <v>0</v>
      </c>
      <c r="AG101" s="170" t="s">
        <v>278</v>
      </c>
      <c r="AH101" s="187">
        <f>_xlfn.IFERROR(AI$97*AH$4/1000,0)</f>
        <v>0</v>
      </c>
      <c r="AI101" s="188">
        <f>_xlfn.IFERROR(AI$100*AI$4/1000,0)</f>
        <v>0</v>
      </c>
      <c r="AJ101" s="170" t="s">
        <v>278</v>
      </c>
      <c r="AK101" s="187">
        <f>_xlfn.IFERROR(AL$97*AK$4/1000,0)</f>
        <v>0</v>
      </c>
      <c r="AL101" s="188">
        <f>_xlfn.IFERROR(AL$100*AL$4/1000,0)</f>
        <v>0</v>
      </c>
      <c r="AM101" s="170" t="s">
        <v>278</v>
      </c>
      <c r="AN101" s="187">
        <f>_xlfn.IFERROR(AO$97*AN$4/1000,0)</f>
        <v>0</v>
      </c>
      <c r="AO101" s="188">
        <f>_xlfn.IFERROR(AO$100*AO$4/1000,0)</f>
        <v>0</v>
      </c>
    </row>
    <row r="102" spans="1:41" ht="15.75" thickBot="1">
      <c r="A102" s="169"/>
      <c r="B102" s="169"/>
      <c r="C102" s="458"/>
      <c r="D102" s="458"/>
      <c r="E102" s="458"/>
      <c r="F102" s="458"/>
      <c r="G102" s="458"/>
      <c r="H102" s="169"/>
      <c r="K102" s="424">
        <f>M102+P102+S102+V102+Y102+AB102+AE102+AH102+AK102+AN102</f>
        <v>0</v>
      </c>
      <c r="L102" s="170" t="s">
        <v>279</v>
      </c>
      <c r="M102" s="189">
        <f>Mediciones!J13*1000</f>
        <v>0</v>
      </c>
      <c r="N102" s="190"/>
      <c r="O102" s="170" t="s">
        <v>279</v>
      </c>
      <c r="P102" s="189">
        <f>Mediciones!J40*1000</f>
        <v>0</v>
      </c>
      <c r="Q102" s="190"/>
      <c r="R102" s="170" t="s">
        <v>279</v>
      </c>
      <c r="S102" s="189">
        <f>Mediciones!J67*1000</f>
        <v>0</v>
      </c>
      <c r="T102" s="190"/>
      <c r="U102" s="170" t="s">
        <v>279</v>
      </c>
      <c r="V102" s="189">
        <f>Mediciones!J94*1000</f>
        <v>0</v>
      </c>
      <c r="W102" s="190"/>
      <c r="X102" s="170" t="s">
        <v>279</v>
      </c>
      <c r="Y102" s="189">
        <f>Mediciones!J121*1000</f>
        <v>0</v>
      </c>
      <c r="Z102" s="190"/>
      <c r="AA102" s="170" t="s">
        <v>279</v>
      </c>
      <c r="AB102" s="189">
        <f>Mediciones!J148*1000</f>
        <v>0</v>
      </c>
      <c r="AC102" s="190"/>
      <c r="AD102" s="170" t="s">
        <v>279</v>
      </c>
      <c r="AE102" s="189">
        <f>Mediciones!J175*1000</f>
        <v>0</v>
      </c>
      <c r="AF102" s="190"/>
      <c r="AG102" s="170" t="s">
        <v>279</v>
      </c>
      <c r="AH102" s="189">
        <f>Mediciones!J202*1000</f>
        <v>0</v>
      </c>
      <c r="AI102" s="190"/>
      <c r="AJ102" s="170" t="s">
        <v>279</v>
      </c>
      <c r="AK102" s="189">
        <f>Mediciones!J229*1000</f>
        <v>0</v>
      </c>
      <c r="AL102" s="190"/>
      <c r="AM102" s="170" t="s">
        <v>279</v>
      </c>
      <c r="AN102" s="189">
        <f>Mediciones!J256*1000</f>
        <v>0</v>
      </c>
      <c r="AO102" s="190"/>
    </row>
    <row r="103" spans="1:41" ht="15.75" thickBot="1">
      <c r="A103" s="169"/>
      <c r="B103" s="169"/>
      <c r="C103" s="458"/>
      <c r="D103" s="458"/>
      <c r="E103" s="458"/>
      <c r="F103" s="458"/>
      <c r="G103" s="458"/>
      <c r="H103" s="169"/>
      <c r="K103" s="191">
        <f>M103+P103+S103+V103+Y103+AB103+AE103+AH103+AK103+AN103</f>
        <v>0</v>
      </c>
      <c r="L103" s="192" t="s">
        <v>49</v>
      </c>
      <c r="M103" s="193">
        <f>(IF(Mediciones!$H$5=1,IF(M102=0,M101,M102)+N101,IF(M102=0,N101,M102)+M101))/1000</f>
        <v>0</v>
      </c>
      <c r="N103" s="194"/>
      <c r="O103" s="192" t="s">
        <v>49</v>
      </c>
      <c r="P103" s="193">
        <f>(IF(Mediciones!$H$32=1,IF(P102=0,P101,P102)+Q101,IF(P102=0,Q101,P102)+P101))/1000</f>
        <v>0</v>
      </c>
      <c r="Q103" s="194"/>
      <c r="R103" s="192" t="s">
        <v>49</v>
      </c>
      <c r="S103" s="193">
        <f>(IF(Mediciones!$H$59=1,IF(S102=0,S101,S102)+T101,IF(S102=0,T101,S102)+S101))/1000</f>
        <v>0</v>
      </c>
      <c r="T103" s="194"/>
      <c r="U103" s="192" t="s">
        <v>49</v>
      </c>
      <c r="V103" s="193">
        <f>(IF(Mediciones!$H$86=1,IF(V102=0,V101,V102)+W101,IF(V102=0,W101,V102)+V101))/1000</f>
        <v>0</v>
      </c>
      <c r="W103" s="194"/>
      <c r="X103" s="192" t="s">
        <v>49</v>
      </c>
      <c r="Y103" s="193">
        <f>(IF(Mediciones!$H$113=1,IF(Y102=0,Y101,Y102)+Z101,IF(Y102=0,Z101,Y102)+Y101))/1000</f>
        <v>0</v>
      </c>
      <c r="Z103" s="194"/>
      <c r="AA103" s="192" t="s">
        <v>49</v>
      </c>
      <c r="AB103" s="193">
        <f>(IF(Mediciones!$H$140=1,IF(AB102=0,AB101,AB102)+AC101,IF(AB102=0,AC101,AB102)+AB101))/1000</f>
        <v>0</v>
      </c>
      <c r="AC103" s="194"/>
      <c r="AD103" s="192" t="s">
        <v>49</v>
      </c>
      <c r="AE103" s="193">
        <f>(IF(Mediciones!$H$167=1,IF(AE102=0,AE101,AE102)+AF101,IF(AE102=0,AF101,AE102)+AE101))/1000</f>
        <v>0</v>
      </c>
      <c r="AF103" s="194"/>
      <c r="AG103" s="192" t="s">
        <v>49</v>
      </c>
      <c r="AH103" s="193">
        <f>(IF(Mediciones!$H$194=1,IF(AH102=0,AH101,AH102)+AI101,IF(AH102=0,AI101,AH102)+AH101))/1000</f>
        <v>0</v>
      </c>
      <c r="AI103" s="194"/>
      <c r="AJ103" s="192" t="s">
        <v>49</v>
      </c>
      <c r="AK103" s="193">
        <f>(IF(Mediciones!$H$221=1,IF(AK102=0,AK101,AK102)+AL101,IF(AK102=0,AL101,AK102)+AK101))/1000</f>
        <v>0</v>
      </c>
      <c r="AL103" s="194"/>
      <c r="AM103" s="192" t="s">
        <v>49</v>
      </c>
      <c r="AN103" s="193">
        <f>(IF(Mediciones!$H$248=1,IF(AN102=0,AN101,AN102)+AO101,IF(AN102=0,AO101,AN102)+AN101))/1000</f>
        <v>0</v>
      </c>
      <c r="AO103" s="194"/>
    </row>
    <row r="104" spans="1:41" ht="15">
      <c r="A104" s="169"/>
      <c r="B104" s="169"/>
      <c r="C104" s="458"/>
      <c r="D104" s="458"/>
      <c r="E104" s="458"/>
      <c r="F104" s="458"/>
      <c r="G104" s="458"/>
      <c r="H104" s="169"/>
      <c r="M104" s="181" t="s">
        <v>145</v>
      </c>
      <c r="N104" s="182" t="s">
        <v>1</v>
      </c>
      <c r="P104" s="181" t="s">
        <v>145</v>
      </c>
      <c r="Q104" s="182" t="s">
        <v>1</v>
      </c>
      <c r="S104" s="181" t="s">
        <v>145</v>
      </c>
      <c r="T104" s="182" t="s">
        <v>1</v>
      </c>
      <c r="V104" s="181" t="s">
        <v>145</v>
      </c>
      <c r="W104" s="182" t="s">
        <v>1</v>
      </c>
      <c r="Y104" s="181" t="s">
        <v>145</v>
      </c>
      <c r="Z104" s="182" t="s">
        <v>1</v>
      </c>
      <c r="AB104" s="181" t="s">
        <v>145</v>
      </c>
      <c r="AC104" s="182" t="s">
        <v>1</v>
      </c>
      <c r="AE104" s="181" t="s">
        <v>145</v>
      </c>
      <c r="AF104" s="182" t="s">
        <v>1</v>
      </c>
      <c r="AH104" s="181" t="s">
        <v>145</v>
      </c>
      <c r="AI104" s="182" t="s">
        <v>1</v>
      </c>
      <c r="AK104" s="181" t="s">
        <v>145</v>
      </c>
      <c r="AL104" s="182" t="s">
        <v>1</v>
      </c>
      <c r="AN104" s="181" t="s">
        <v>145</v>
      </c>
      <c r="AO104" s="182" t="s">
        <v>1</v>
      </c>
    </row>
    <row r="105" spans="1:41" ht="15.75" thickBot="1">
      <c r="A105" s="169"/>
      <c r="B105" s="169"/>
      <c r="C105" s="458"/>
      <c r="D105" s="458"/>
      <c r="E105" s="458"/>
      <c r="F105" s="458"/>
      <c r="G105" s="458"/>
      <c r="H105" s="169"/>
      <c r="M105" s="183">
        <f>M$2</f>
        <v>1</v>
      </c>
      <c r="N105" s="184">
        <f>M$3</f>
        <v>1</v>
      </c>
      <c r="P105" s="183">
        <f>P$2</f>
        <v>1</v>
      </c>
      <c r="Q105" s="184">
        <f>P$3</f>
        <v>1</v>
      </c>
      <c r="S105" s="183">
        <f>S$2</f>
        <v>1</v>
      </c>
      <c r="T105" s="184">
        <f>S$3</f>
        <v>1</v>
      </c>
      <c r="V105" s="183">
        <f>V$2</f>
        <v>1</v>
      </c>
      <c r="W105" s="184">
        <f>V$3</f>
        <v>1</v>
      </c>
      <c r="Y105" s="183">
        <f>Y$2</f>
        <v>1</v>
      </c>
      <c r="Z105" s="184">
        <f>Y$3</f>
        <v>1</v>
      </c>
      <c r="AB105" s="183">
        <f>AB$2</f>
        <v>1</v>
      </c>
      <c r="AC105" s="184">
        <f>AB$3</f>
        <v>1</v>
      </c>
      <c r="AE105" s="183">
        <f>AE$2</f>
        <v>1</v>
      </c>
      <c r="AF105" s="184">
        <f>AE$3</f>
        <v>1</v>
      </c>
      <c r="AH105" s="183">
        <f>AH$2</f>
        <v>1</v>
      </c>
      <c r="AI105" s="184">
        <f>AH$3</f>
        <v>1</v>
      </c>
      <c r="AK105" s="183">
        <f>AK$2</f>
        <v>1</v>
      </c>
      <c r="AL105" s="184">
        <f>AK$3</f>
        <v>1</v>
      </c>
      <c r="AN105" s="183">
        <f>AN$2</f>
        <v>1</v>
      </c>
      <c r="AO105" s="184">
        <f>AN$3</f>
        <v>1</v>
      </c>
    </row>
    <row r="106" spans="1:41" ht="15.75" thickBot="1">
      <c r="A106" s="169"/>
      <c r="B106" s="169"/>
      <c r="C106" s="458"/>
      <c r="D106" s="458"/>
      <c r="E106" s="458"/>
      <c r="F106" s="458"/>
      <c r="G106" s="458"/>
      <c r="H106" s="169"/>
      <c r="M106" s="185" t="s">
        <v>260</v>
      </c>
      <c r="N106" s="186" t="e">
        <f>IF(M105=1,DGET('Tabla 02'!$B$4:$AC$17,'Tabla 02'!$P$4,N104:N105),IF(M105=2,DGET('Tabla 02'!$B$18:$AC$31,'Tabla 02'!$P$18,N104:N105),IF(M105=3,DGET('Tabla 02'!$B$32:$AC$45,'Tabla 02'!$P$32,N104:N105),IF(M105=4,DGET('Tabla 02'!$B$46:$AC$59,'Tabla 02'!$P$46,N104:N105),IF(M105=5,DGET('Tabla 02'!$B$60:$AC$73,'Tabla 02'!$P$60,N104:N105),IF(M105=6,DGET('Tabla 02'!$B$74:$AC$87,'Tabla 02'!$P$74,N104:N105),0))))))</f>
        <v>#VALUE!</v>
      </c>
      <c r="P106" s="185" t="s">
        <v>260</v>
      </c>
      <c r="Q106" s="186" t="e">
        <f>IF(P105=1,DGET('Tabla 02'!$B$4:$AC$17,'Tabla 02'!$P$4,Q104:Q105),IF(P105=2,DGET('Tabla 02'!$B$18:$AC$31,'Tabla 02'!$P$18,Q104:Q105),IF(P105=3,DGET('Tabla 02'!$B$32:$AC$45,'Tabla 02'!$P$32,Q104:Q105),IF(P105=4,DGET('Tabla 02'!$B$46:$AC$59,'Tabla 02'!$P$46,Q104:Q105),IF(P105=5,DGET('Tabla 02'!$B$60:$AC$73,'Tabla 02'!$P$60,Q104:Q105),IF(P105=6,DGET('Tabla 02'!$B$74:$AC$87,'Tabla 02'!$P$74,Q104:Q105),0))))))</f>
        <v>#VALUE!</v>
      </c>
      <c r="S106" s="185" t="s">
        <v>260</v>
      </c>
      <c r="T106" s="186" t="e">
        <f>IF(S105=1,DGET('Tabla 02'!$B$4:$AC$17,'Tabla 02'!$P$4,T104:T105),IF(S105=2,DGET('Tabla 02'!$B$18:$AC$31,'Tabla 02'!$P$18,T104:T105),IF(S105=3,DGET('Tabla 02'!$B$32:$AC$45,'Tabla 02'!$P$32,T104:T105),IF(S105=4,DGET('Tabla 02'!$B$46:$AC$59,'Tabla 02'!$P$46,T104:T105),IF(S105=5,DGET('Tabla 02'!$B$60:$AC$73,'Tabla 02'!$P$60,T104:T105),IF(S105=6,DGET('Tabla 02'!$B$74:$AC$87,'Tabla 02'!$P$74,T104:T105),0))))))</f>
        <v>#VALUE!</v>
      </c>
      <c r="V106" s="185" t="s">
        <v>260</v>
      </c>
      <c r="W106" s="186" t="e">
        <f>IF(V105=1,DGET('Tabla 02'!$B$4:$AC$17,'Tabla 02'!$P$4,W104:W105),IF(V105=2,DGET('Tabla 02'!$B$18:$AC$31,'Tabla 02'!$P$18,W104:W105),IF(V105=3,DGET('Tabla 02'!$B$32:$AC$45,'Tabla 02'!$P$32,W104:W105),IF(V105=4,DGET('Tabla 02'!$B$46:$AC$59,'Tabla 02'!$P$46,W104:W105),IF(V105=5,DGET('Tabla 02'!$B$60:$AC$73,'Tabla 02'!$P$60,W104:W105),IF(V105=6,DGET('Tabla 02'!$B$74:$AC$87,'Tabla 02'!$P$74,W104:W105),0))))))</f>
        <v>#VALUE!</v>
      </c>
      <c r="Y106" s="185" t="s">
        <v>260</v>
      </c>
      <c r="Z106" s="186" t="e">
        <f>IF(Y105=1,DGET('Tabla 02'!$B$4:$AC$17,'Tabla 02'!$P$4,Z104:Z105),IF(Y105=2,DGET('Tabla 02'!$B$18:$AC$31,'Tabla 02'!$P$18,Z104:Z105),IF(Y105=3,DGET('Tabla 02'!$B$32:$AC$45,'Tabla 02'!$P$32,Z104:Z105),IF(Y105=4,DGET('Tabla 02'!$B$46:$AC$59,'Tabla 02'!$P$46,Z104:Z105),IF(Y105=5,DGET('Tabla 02'!$B$60:$AC$73,'Tabla 02'!$P$60,Z104:Z105),IF(Y105=6,DGET('Tabla 02'!$B$74:$AC$87,'Tabla 02'!$P$74,Z104:Z105),0))))))</f>
        <v>#VALUE!</v>
      </c>
      <c r="AB106" s="185" t="s">
        <v>260</v>
      </c>
      <c r="AC106" s="186" t="e">
        <f>IF(AB105=1,DGET('Tabla 02'!$B$4:$AC$17,'Tabla 02'!$P$4,AC104:AC105),IF(AB105=2,DGET('Tabla 02'!$B$18:$AC$31,'Tabla 02'!$P$18,AC104:AC105),IF(AB105=3,DGET('Tabla 02'!$B$32:$AC$45,'Tabla 02'!$P$32,AC104:AC105),IF(AB105=4,DGET('Tabla 02'!$B$46:$AC$59,'Tabla 02'!$P$46,AC104:AC105),IF(AB105=5,DGET('Tabla 02'!$B$60:$AC$73,'Tabla 02'!$P$60,AC104:AC105),IF(AB105=6,DGET('Tabla 02'!$B$74:$AC$87,'Tabla 02'!$P$74,AC104:AC105),0))))))</f>
        <v>#VALUE!</v>
      </c>
      <c r="AE106" s="185" t="s">
        <v>260</v>
      </c>
      <c r="AF106" s="186" t="e">
        <f>IF(AE105=1,DGET('Tabla 02'!$B$4:$AC$17,'Tabla 02'!$P$4,AF104:AF105),IF(AE105=2,DGET('Tabla 02'!$B$18:$AC$31,'Tabla 02'!$P$18,AF104:AF105),IF(AE105=3,DGET('Tabla 02'!$B$32:$AC$45,'Tabla 02'!$P$32,AF104:AF105),IF(AE105=4,DGET('Tabla 02'!$B$46:$AC$59,'Tabla 02'!$P$46,AF104:AF105),IF(AE105=5,DGET('Tabla 02'!$B$60:$AC$73,'Tabla 02'!$P$60,AF104:AF105),IF(AE105=6,DGET('Tabla 02'!$B$74:$AC$87,'Tabla 02'!$P$74,AF104:AF105),0))))))</f>
        <v>#VALUE!</v>
      </c>
      <c r="AH106" s="185" t="s">
        <v>260</v>
      </c>
      <c r="AI106" s="186" t="e">
        <f>IF(AH105=1,DGET('Tabla 02'!$B$4:$AC$17,'Tabla 02'!$P$4,AI104:AI105),IF(AH105=2,DGET('Tabla 02'!$B$18:$AC$31,'Tabla 02'!$P$18,AI104:AI105),IF(AH105=3,DGET('Tabla 02'!$B$32:$AC$45,'Tabla 02'!$P$32,AI104:AI105),IF(AH105=4,DGET('Tabla 02'!$B$46:$AC$59,'Tabla 02'!$P$46,AI104:AI105),IF(AH105=5,DGET('Tabla 02'!$B$60:$AC$73,'Tabla 02'!$P$60,AI104:AI105),IF(AH105=6,DGET('Tabla 02'!$B$74:$AC$87,'Tabla 02'!$P$74,AI104:AI105),0))))))</f>
        <v>#VALUE!</v>
      </c>
      <c r="AK106" s="185" t="s">
        <v>260</v>
      </c>
      <c r="AL106" s="186" t="e">
        <f>IF(AK105=1,DGET('Tabla 02'!$B$4:$AC$17,'Tabla 02'!$P$4,AL104:AL105),IF(AK105=2,DGET('Tabla 02'!$B$18:$AC$31,'Tabla 02'!$P$18,AL104:AL105),IF(AK105=3,DGET('Tabla 02'!$B$32:$AC$45,'Tabla 02'!$P$32,AL104:AL105),IF(AK105=4,DGET('Tabla 02'!$B$46:$AC$59,'Tabla 02'!$P$46,AL104:AL105),IF(AK105=5,DGET('Tabla 02'!$B$60:$AC$73,'Tabla 02'!$P$60,AL104:AL105),IF(AK105=6,DGET('Tabla 02'!$B$74:$AC$87,'Tabla 02'!$P$74,AL104:AL105),0))))))</f>
        <v>#VALUE!</v>
      </c>
      <c r="AN106" s="185" t="s">
        <v>260</v>
      </c>
      <c r="AO106" s="186" t="e">
        <f>IF(AN105=1,DGET('Tabla 02'!$B$4:$AC$17,'Tabla 02'!$P$4,AO104:AO105),IF(AN105=2,DGET('Tabla 02'!$B$18:$AC$31,'Tabla 02'!$P$18,AO104:AO105),IF(AN105=3,DGET('Tabla 02'!$B$32:$AC$45,'Tabla 02'!$P$32,AO104:AO105),IF(AN105=4,DGET('Tabla 02'!$B$46:$AC$59,'Tabla 02'!$P$46,AO104:AO105),IF(AN105=5,DGET('Tabla 02'!$B$60:$AC$73,'Tabla 02'!$P$60,AO104:AO105),IF(AN105=6,DGET('Tabla 02'!$B$74:$AC$87,'Tabla 02'!$P$74,AO104:AO105),0))))))</f>
        <v>#VALUE!</v>
      </c>
    </row>
    <row r="107" spans="1:41" ht="15">
      <c r="A107" s="169"/>
      <c r="B107" s="169"/>
      <c r="C107" s="458"/>
      <c r="D107" s="458"/>
      <c r="E107" s="458"/>
      <c r="F107" s="458"/>
      <c r="G107" s="458"/>
      <c r="H107" s="169"/>
      <c r="M107" s="181" t="s">
        <v>145</v>
      </c>
      <c r="N107" s="182" t="s">
        <v>1</v>
      </c>
      <c r="P107" s="181" t="s">
        <v>145</v>
      </c>
      <c r="Q107" s="182" t="s">
        <v>1</v>
      </c>
      <c r="S107" s="181" t="s">
        <v>145</v>
      </c>
      <c r="T107" s="182" t="s">
        <v>1</v>
      </c>
      <c r="V107" s="181" t="s">
        <v>145</v>
      </c>
      <c r="W107" s="182" t="s">
        <v>1</v>
      </c>
      <c r="Y107" s="181" t="s">
        <v>145</v>
      </c>
      <c r="Z107" s="182" t="s">
        <v>1</v>
      </c>
      <c r="AB107" s="181" t="s">
        <v>145</v>
      </c>
      <c r="AC107" s="182" t="s">
        <v>1</v>
      </c>
      <c r="AE107" s="181" t="s">
        <v>145</v>
      </c>
      <c r="AF107" s="182" t="s">
        <v>1</v>
      </c>
      <c r="AH107" s="181" t="s">
        <v>145</v>
      </c>
      <c r="AI107" s="182" t="s">
        <v>1</v>
      </c>
      <c r="AK107" s="181" t="s">
        <v>145</v>
      </c>
      <c r="AL107" s="182" t="s">
        <v>1</v>
      </c>
      <c r="AN107" s="181" t="s">
        <v>145</v>
      </c>
      <c r="AO107" s="182" t="s">
        <v>1</v>
      </c>
    </row>
    <row r="108" spans="1:41" ht="15.75" thickBot="1">
      <c r="A108" s="169"/>
      <c r="B108" s="169"/>
      <c r="C108" s="458"/>
      <c r="D108" s="458"/>
      <c r="E108" s="458"/>
      <c r="F108" s="458"/>
      <c r="G108" s="458"/>
      <c r="H108" s="169"/>
      <c r="M108" s="183">
        <f>M$2</f>
        <v>1</v>
      </c>
      <c r="N108" s="184">
        <f>N$3</f>
        <v>1</v>
      </c>
      <c r="P108" s="183">
        <f>P$2</f>
        <v>1</v>
      </c>
      <c r="Q108" s="184">
        <f>Q$3</f>
        <v>1</v>
      </c>
      <c r="S108" s="183">
        <f>S$2</f>
        <v>1</v>
      </c>
      <c r="T108" s="184">
        <f>T$3</f>
        <v>1</v>
      </c>
      <c r="V108" s="183">
        <f>V$2</f>
        <v>1</v>
      </c>
      <c r="W108" s="184">
        <f>W$3</f>
        <v>1</v>
      </c>
      <c r="Y108" s="183">
        <f>Y$2</f>
        <v>1</v>
      </c>
      <c r="Z108" s="184">
        <f>Z$3</f>
        <v>1</v>
      </c>
      <c r="AB108" s="183">
        <f>AB$2</f>
        <v>1</v>
      </c>
      <c r="AC108" s="184">
        <f>AC$3</f>
        <v>1</v>
      </c>
      <c r="AE108" s="183">
        <f>AE$2</f>
        <v>1</v>
      </c>
      <c r="AF108" s="184">
        <f>AF$3</f>
        <v>1</v>
      </c>
      <c r="AH108" s="183">
        <f>AH$2</f>
        <v>1</v>
      </c>
      <c r="AI108" s="184">
        <f>AI$3</f>
        <v>1</v>
      </c>
      <c r="AK108" s="183">
        <f>AK$2</f>
        <v>1</v>
      </c>
      <c r="AL108" s="184">
        <f>AL$3</f>
        <v>1</v>
      </c>
      <c r="AN108" s="183">
        <f>AN$2</f>
        <v>1</v>
      </c>
      <c r="AO108" s="184">
        <f>AO$3</f>
        <v>1</v>
      </c>
    </row>
    <row r="109" spans="1:41" ht="15.75" thickBot="1">
      <c r="A109" s="169"/>
      <c r="B109" s="169"/>
      <c r="C109" s="458"/>
      <c r="D109" s="458"/>
      <c r="E109" s="458"/>
      <c r="F109" s="458"/>
      <c r="G109" s="458"/>
      <c r="H109" s="169"/>
      <c r="M109" s="185" t="s">
        <v>260</v>
      </c>
      <c r="N109" s="186" t="e">
        <f>IF(M108=1,DGET('Tabla 02'!$B$4:$AC$17,'Tabla 02'!$P$4,N107:N108),IF(M108=2,DGET('Tabla 02'!$B$18:$AC$31,'Tabla 02'!$P$18,N107:N108),IF(M108=3,DGET('Tabla 02'!$B$32:$AC$45,'Tabla 02'!$P$32,N107:N108),IF(M108=4,DGET('Tabla 02'!$B$46:$AC$59,'Tabla 02'!$P$46,N107:N108),IF(M108=5,DGET('Tabla 02'!$B$60:$AC$73,'Tabla 02'!$P$60,N107:N108),IF(M108=6,DGET('Tabla 02'!$B$74:$AC$87,'Tabla 02'!$P$74,N107:N108),0))))))</f>
        <v>#VALUE!</v>
      </c>
      <c r="P109" s="185" t="s">
        <v>260</v>
      </c>
      <c r="Q109" s="186" t="e">
        <f>IF(P108=1,DGET('Tabla 02'!$B$4:$AC$17,'Tabla 02'!$P$4,Q107:Q108),IF(P108=2,DGET('Tabla 02'!$B$18:$AC$31,'Tabla 02'!$P$18,Q107:Q108),IF(P108=3,DGET('Tabla 02'!$B$32:$AC$45,'Tabla 02'!$P$32,Q107:Q108),IF(P108=4,DGET('Tabla 02'!$B$46:$AC$59,'Tabla 02'!$P$46,Q107:Q108),IF(P108=5,DGET('Tabla 02'!$B$60:$AC$73,'Tabla 02'!$P$60,Q107:Q108),IF(P108=6,DGET('Tabla 02'!$B$74:$AC$87,'Tabla 02'!$P$74,Q107:Q108),0))))))</f>
        <v>#VALUE!</v>
      </c>
      <c r="S109" s="185" t="s">
        <v>260</v>
      </c>
      <c r="T109" s="186" t="e">
        <f>IF(S108=1,DGET('Tabla 02'!$B$4:$AC$17,'Tabla 02'!$P$4,T107:T108),IF(S108=2,DGET('Tabla 02'!$B$18:$AC$31,'Tabla 02'!$P$18,T107:T108),IF(S108=3,DGET('Tabla 02'!$B$32:$AC$45,'Tabla 02'!$P$32,T107:T108),IF(S108=4,DGET('Tabla 02'!$B$46:$AC$59,'Tabla 02'!$P$46,T107:T108),IF(S108=5,DGET('Tabla 02'!$B$60:$AC$73,'Tabla 02'!$P$60,T107:T108),IF(S108=6,DGET('Tabla 02'!$B$74:$AC$87,'Tabla 02'!$P$74,T107:T108),0))))))</f>
        <v>#VALUE!</v>
      </c>
      <c r="V109" s="185" t="s">
        <v>260</v>
      </c>
      <c r="W109" s="186" t="e">
        <f>IF(V108=1,DGET('Tabla 02'!$B$4:$AC$17,'Tabla 02'!$P$4,W107:W108),IF(V108=2,DGET('Tabla 02'!$B$18:$AC$31,'Tabla 02'!$P$18,W107:W108),IF(V108=3,DGET('Tabla 02'!$B$32:$AC$45,'Tabla 02'!$P$32,W107:W108),IF(V108=4,DGET('Tabla 02'!$B$46:$AC$59,'Tabla 02'!$P$46,W107:W108),IF(V108=5,DGET('Tabla 02'!$B$60:$AC$73,'Tabla 02'!$P$60,W107:W108),IF(V108=6,DGET('Tabla 02'!$B$74:$AC$87,'Tabla 02'!$P$74,W107:W108),0))))))</f>
        <v>#VALUE!</v>
      </c>
      <c r="Y109" s="185" t="s">
        <v>260</v>
      </c>
      <c r="Z109" s="186" t="e">
        <f>IF(Y108=1,DGET('Tabla 02'!$B$4:$AC$17,'Tabla 02'!$P$4,Z107:Z108),IF(Y108=2,DGET('Tabla 02'!$B$18:$AC$31,'Tabla 02'!$P$18,Z107:Z108),IF(Y108=3,DGET('Tabla 02'!$B$32:$AC$45,'Tabla 02'!$P$32,Z107:Z108),IF(Y108=4,DGET('Tabla 02'!$B$46:$AC$59,'Tabla 02'!$P$46,Z107:Z108),IF(Y108=5,DGET('Tabla 02'!$B$60:$AC$73,'Tabla 02'!$P$60,Z107:Z108),IF(Y108=6,DGET('Tabla 02'!$B$74:$AC$87,'Tabla 02'!$P$74,Z107:Z108),0))))))</f>
        <v>#VALUE!</v>
      </c>
      <c r="AB109" s="185" t="s">
        <v>260</v>
      </c>
      <c r="AC109" s="186" t="e">
        <f>IF(AB108=1,DGET('Tabla 02'!$B$4:$AC$17,'Tabla 02'!$P$4,AC107:AC108),IF(AB108=2,DGET('Tabla 02'!$B$18:$AC$31,'Tabla 02'!$P$18,AC107:AC108),IF(AB108=3,DGET('Tabla 02'!$B$32:$AC$45,'Tabla 02'!$P$32,AC107:AC108),IF(AB108=4,DGET('Tabla 02'!$B$46:$AC$59,'Tabla 02'!$P$46,AC107:AC108),IF(AB108=5,DGET('Tabla 02'!$B$60:$AC$73,'Tabla 02'!$P$60,AC107:AC108),IF(AB108=6,DGET('Tabla 02'!$B$74:$AC$87,'Tabla 02'!$P$74,AC107:AC108),0))))))</f>
        <v>#VALUE!</v>
      </c>
      <c r="AE109" s="185" t="s">
        <v>260</v>
      </c>
      <c r="AF109" s="186" t="e">
        <f>IF(AE108=1,DGET('Tabla 02'!$B$4:$AC$17,'Tabla 02'!$P$4,AF107:AF108),IF(AE108=2,DGET('Tabla 02'!$B$18:$AC$31,'Tabla 02'!$P$18,AF107:AF108),IF(AE108=3,DGET('Tabla 02'!$B$32:$AC$45,'Tabla 02'!$P$32,AF107:AF108),IF(AE108=4,DGET('Tabla 02'!$B$46:$AC$59,'Tabla 02'!$P$46,AF107:AF108),IF(AE108=5,DGET('Tabla 02'!$B$60:$AC$73,'Tabla 02'!$P$60,AF107:AF108),IF(AE108=6,DGET('Tabla 02'!$B$74:$AC$87,'Tabla 02'!$P$74,AF107:AF108),0))))))</f>
        <v>#VALUE!</v>
      </c>
      <c r="AH109" s="185" t="s">
        <v>260</v>
      </c>
      <c r="AI109" s="186" t="e">
        <f>IF(AH108=1,DGET('Tabla 02'!$B$4:$AC$17,'Tabla 02'!$P$4,AI107:AI108),IF(AH108=2,DGET('Tabla 02'!$B$18:$AC$31,'Tabla 02'!$P$18,AI107:AI108),IF(AH108=3,DGET('Tabla 02'!$B$32:$AC$45,'Tabla 02'!$P$32,AI107:AI108),IF(AH108=4,DGET('Tabla 02'!$B$46:$AC$59,'Tabla 02'!$P$46,AI107:AI108),IF(AH108=5,DGET('Tabla 02'!$B$60:$AC$73,'Tabla 02'!$P$60,AI107:AI108),IF(AH108=6,DGET('Tabla 02'!$B$74:$AC$87,'Tabla 02'!$P$74,AI107:AI108),0))))))</f>
        <v>#VALUE!</v>
      </c>
      <c r="AK109" s="185" t="s">
        <v>260</v>
      </c>
      <c r="AL109" s="186" t="e">
        <f>IF(AK108=1,DGET('Tabla 02'!$B$4:$AC$17,'Tabla 02'!$P$4,AL107:AL108),IF(AK108=2,DGET('Tabla 02'!$B$18:$AC$31,'Tabla 02'!$P$18,AL107:AL108),IF(AK108=3,DGET('Tabla 02'!$B$32:$AC$45,'Tabla 02'!$P$32,AL107:AL108),IF(AK108=4,DGET('Tabla 02'!$B$46:$AC$59,'Tabla 02'!$P$46,AL107:AL108),IF(AK108=5,DGET('Tabla 02'!$B$60:$AC$73,'Tabla 02'!$P$60,AL107:AL108),IF(AK108=6,DGET('Tabla 02'!$B$74:$AC$87,'Tabla 02'!$P$74,AL107:AL108),0))))))</f>
        <v>#VALUE!</v>
      </c>
      <c r="AN109" s="185" t="s">
        <v>260</v>
      </c>
      <c r="AO109" s="186" t="e">
        <f>IF(AN108=1,DGET('Tabla 02'!$B$4:$AC$17,'Tabla 02'!$P$4,AO107:AO108),IF(AN108=2,DGET('Tabla 02'!$B$18:$AC$31,'Tabla 02'!$P$18,AO107:AO108),IF(AN108=3,DGET('Tabla 02'!$B$32:$AC$45,'Tabla 02'!$P$32,AO107:AO108),IF(AN108=4,DGET('Tabla 02'!$B$46:$AC$59,'Tabla 02'!$P$46,AO107:AO108),IF(AN108=5,DGET('Tabla 02'!$B$60:$AC$73,'Tabla 02'!$P$60,AO107:AO108),IF(AN108=6,DGET('Tabla 02'!$B$74:$AC$87,'Tabla 02'!$P$74,AO107:AO108),0))))))</f>
        <v>#VALUE!</v>
      </c>
    </row>
    <row r="110" spans="1:41" ht="15.75" thickBot="1">
      <c r="A110" s="169"/>
      <c r="B110" s="169"/>
      <c r="C110" s="458"/>
      <c r="D110" s="458"/>
      <c r="E110" s="458"/>
      <c r="F110" s="458"/>
      <c r="G110" s="458"/>
      <c r="H110" s="169"/>
      <c r="L110" s="199" t="s">
        <v>278</v>
      </c>
      <c r="M110" s="187">
        <f>_xlfn.IFERROR(N$106*M$4/1000,0)</f>
        <v>0</v>
      </c>
      <c r="N110" s="188">
        <f>_xlfn.IFERROR(N$109*N$4/1000,0)</f>
        <v>0</v>
      </c>
      <c r="O110" s="170" t="s">
        <v>278</v>
      </c>
      <c r="P110" s="187">
        <f>_xlfn.IFERROR(Q$106*P$4/1000,0)</f>
        <v>0</v>
      </c>
      <c r="Q110" s="188">
        <f>_xlfn.IFERROR(Q$109*Q$4/1000,0)</f>
        <v>0</v>
      </c>
      <c r="R110" s="170" t="s">
        <v>278</v>
      </c>
      <c r="S110" s="187">
        <f>_xlfn.IFERROR(T$106*S$4/1000,0)</f>
        <v>0</v>
      </c>
      <c r="T110" s="188">
        <f>_xlfn.IFERROR(T$109*T$4/1000,0)</f>
        <v>0</v>
      </c>
      <c r="U110" s="170" t="s">
        <v>278</v>
      </c>
      <c r="V110" s="187">
        <f>_xlfn.IFERROR(W$106*V$4/1000,0)</f>
        <v>0</v>
      </c>
      <c r="W110" s="188">
        <f>_xlfn.IFERROR(W$109*W$4/1000,0)</f>
        <v>0</v>
      </c>
      <c r="X110" s="170" t="s">
        <v>278</v>
      </c>
      <c r="Y110" s="187">
        <f>_xlfn.IFERROR(Z$106*Y$4/1000,0)</f>
        <v>0</v>
      </c>
      <c r="Z110" s="188">
        <f>_xlfn.IFERROR(Z$109*Z$4/1000,0)</f>
        <v>0</v>
      </c>
      <c r="AA110" s="170" t="s">
        <v>278</v>
      </c>
      <c r="AB110" s="187">
        <f>_xlfn.IFERROR(AC$106*AB$4/1000,0)</f>
        <v>0</v>
      </c>
      <c r="AC110" s="188">
        <f>_xlfn.IFERROR(AC$109*AC$4/1000,0)</f>
        <v>0</v>
      </c>
      <c r="AD110" s="170" t="s">
        <v>278</v>
      </c>
      <c r="AE110" s="187">
        <f>_xlfn.IFERROR(AF$106*AE$4/1000,0)</f>
        <v>0</v>
      </c>
      <c r="AF110" s="188">
        <f>_xlfn.IFERROR(AF$109*AF$4/1000,0)</f>
        <v>0</v>
      </c>
      <c r="AG110" s="170" t="s">
        <v>278</v>
      </c>
      <c r="AH110" s="187">
        <f>_xlfn.IFERROR(AI$106*AH$4/1000,0)</f>
        <v>0</v>
      </c>
      <c r="AI110" s="188">
        <f>_xlfn.IFERROR(AI$109*AI$4/1000,0)</f>
        <v>0</v>
      </c>
      <c r="AJ110" s="170" t="s">
        <v>278</v>
      </c>
      <c r="AK110" s="187">
        <f>_xlfn.IFERROR(AL$106*AK$4/1000,0)</f>
        <v>0</v>
      </c>
      <c r="AL110" s="188">
        <f>_xlfn.IFERROR(AL$109*AL$4/1000,0)</f>
        <v>0</v>
      </c>
      <c r="AM110" s="170" t="s">
        <v>278</v>
      </c>
      <c r="AN110" s="187">
        <f>_xlfn.IFERROR(AO$106*AN$4/1000,0)</f>
        <v>0</v>
      </c>
      <c r="AO110" s="188">
        <f>_xlfn.IFERROR(AO$109*AO$4/1000,0)</f>
        <v>0</v>
      </c>
    </row>
    <row r="111" spans="1:41" ht="15.75" thickBot="1">
      <c r="A111" s="169"/>
      <c r="B111" s="169"/>
      <c r="C111" s="458"/>
      <c r="D111" s="458"/>
      <c r="E111" s="458"/>
      <c r="F111" s="458"/>
      <c r="G111" s="458"/>
      <c r="H111" s="169"/>
      <c r="K111" s="424">
        <f>M111+P111+S111+V111+Y111+AB111+AE111+AH111+AK111+AN111</f>
        <v>0</v>
      </c>
      <c r="L111" s="170" t="s">
        <v>279</v>
      </c>
      <c r="M111" s="189">
        <f>Mediciones!J15*1000</f>
        <v>0</v>
      </c>
      <c r="N111" s="190"/>
      <c r="O111" s="170" t="s">
        <v>279</v>
      </c>
      <c r="P111" s="189">
        <f>Mediciones!J42*1000</f>
        <v>0</v>
      </c>
      <c r="Q111" s="190"/>
      <c r="R111" s="170" t="s">
        <v>279</v>
      </c>
      <c r="S111" s="189">
        <f>Mediciones!J69*1000</f>
        <v>0</v>
      </c>
      <c r="T111" s="190"/>
      <c r="U111" s="170" t="s">
        <v>279</v>
      </c>
      <c r="V111" s="189">
        <f>Mediciones!J96*1000</f>
        <v>0</v>
      </c>
      <c r="W111" s="190"/>
      <c r="X111" s="170" t="s">
        <v>279</v>
      </c>
      <c r="Y111" s="189">
        <f>Mediciones!J123*1000</f>
        <v>0</v>
      </c>
      <c r="Z111" s="190"/>
      <c r="AA111" s="170" t="s">
        <v>279</v>
      </c>
      <c r="AB111" s="189">
        <f>Mediciones!J150*1000</f>
        <v>0</v>
      </c>
      <c r="AC111" s="190"/>
      <c r="AD111" s="170" t="s">
        <v>279</v>
      </c>
      <c r="AE111" s="189">
        <f>Mediciones!J177*1000</f>
        <v>0</v>
      </c>
      <c r="AF111" s="190"/>
      <c r="AG111" s="170" t="s">
        <v>279</v>
      </c>
      <c r="AH111" s="189">
        <f>Mediciones!J204*1000</f>
        <v>0</v>
      </c>
      <c r="AI111" s="190"/>
      <c r="AJ111" s="170" t="s">
        <v>279</v>
      </c>
      <c r="AK111" s="189">
        <f>Mediciones!J231*1000</f>
        <v>0</v>
      </c>
      <c r="AL111" s="190"/>
      <c r="AM111" s="170" t="s">
        <v>279</v>
      </c>
      <c r="AN111" s="189">
        <f>Mediciones!J258*1000</f>
        <v>0</v>
      </c>
      <c r="AO111" s="190"/>
    </row>
    <row r="112" spans="1:41" ht="15.75" thickBot="1">
      <c r="A112" s="169"/>
      <c r="B112" s="169"/>
      <c r="C112" s="458"/>
      <c r="D112" s="458"/>
      <c r="E112" s="458"/>
      <c r="F112" s="458"/>
      <c r="G112" s="458"/>
      <c r="H112" s="169"/>
      <c r="K112" s="191">
        <f>M112+P112+S112+V112+Y112+AB112+AE112+AH112+AK112+AN112</f>
        <v>0</v>
      </c>
      <c r="L112" s="192" t="s">
        <v>51</v>
      </c>
      <c r="M112" s="193">
        <f>(IF(Mediciones!$H$5=1,IF(M111=0,M110,M111)+N110,IF(M111=0,N110,M111)+M110))/1000</f>
        <v>0</v>
      </c>
      <c r="N112" s="194"/>
      <c r="O112" s="192" t="s">
        <v>51</v>
      </c>
      <c r="P112" s="193">
        <f>(IF(Mediciones!$H$32=1,IF(P111=0,P110,P111)+Q110,IF(P111=0,Q110,P111)+P110))/1000</f>
        <v>0</v>
      </c>
      <c r="Q112" s="194"/>
      <c r="R112" s="192" t="s">
        <v>51</v>
      </c>
      <c r="S112" s="193">
        <f>(IF(Mediciones!$H$59=1,IF(S111=0,S110,S111)+T110,IF(S111=0,T110,S111)+S110))/1000</f>
        <v>0</v>
      </c>
      <c r="T112" s="194"/>
      <c r="U112" s="192" t="s">
        <v>51</v>
      </c>
      <c r="V112" s="193">
        <f>(IF(Mediciones!$H$86=1,IF(V111=0,V110,V111)+W110,IF(V111=0,W110,V111)+V110))/1000</f>
        <v>0</v>
      </c>
      <c r="W112" s="194"/>
      <c r="X112" s="192" t="s">
        <v>51</v>
      </c>
      <c r="Y112" s="193">
        <f>(IF(Mediciones!$H$113=1,IF(Y111=0,Y110,Y111)+Z110,IF(Y111=0,Z110,Y111)+Y110))/1000</f>
        <v>0</v>
      </c>
      <c r="Z112" s="194"/>
      <c r="AA112" s="192" t="s">
        <v>51</v>
      </c>
      <c r="AB112" s="193">
        <f>(IF(Mediciones!$H$140=1,IF(AB111=0,AB110,AB111)+AC110,IF(AB111=0,AC110,AB111)+AB110))/1000</f>
        <v>0</v>
      </c>
      <c r="AC112" s="194"/>
      <c r="AD112" s="192" t="s">
        <v>51</v>
      </c>
      <c r="AE112" s="193">
        <f>(IF(Mediciones!$H$167=1,IF(AE111=0,AE110,AE111)+AF110,IF(AE111=0,AF110,AE111)+AE110))/1000</f>
        <v>0</v>
      </c>
      <c r="AF112" s="194"/>
      <c r="AG112" s="192" t="s">
        <v>51</v>
      </c>
      <c r="AH112" s="193">
        <f>(IF(Mediciones!$H$194=1,IF(AH111=0,AH110,AH111)+AI110,IF(AH111=0,AI110,AH111)+AH110))/1000</f>
        <v>0</v>
      </c>
      <c r="AI112" s="194"/>
      <c r="AJ112" s="192" t="s">
        <v>51</v>
      </c>
      <c r="AK112" s="193">
        <f>(IF(Mediciones!$H$221=1,IF(AK111=0,AK110,AK111)+AL110,IF(AK111=0,AL110,AK111)+AK110))/1000</f>
        <v>0</v>
      </c>
      <c r="AL112" s="194"/>
      <c r="AM112" s="192" t="s">
        <v>51</v>
      </c>
      <c r="AN112" s="193">
        <f>(IF(Mediciones!$H$248=1,IF(AN111=0,AN110,AN111)+AO110,IF(AN111=0,AO110,AN111)+AN110))/1000</f>
        <v>0</v>
      </c>
      <c r="AO112" s="194"/>
    </row>
    <row r="113" spans="1:41" ht="15">
      <c r="A113" s="169"/>
      <c r="B113" s="169"/>
      <c r="C113" s="458"/>
      <c r="D113" s="458"/>
      <c r="E113" s="458"/>
      <c r="F113" s="458"/>
      <c r="G113" s="458"/>
      <c r="H113" s="169"/>
      <c r="M113" s="181" t="s">
        <v>145</v>
      </c>
      <c r="N113" s="182" t="s">
        <v>1</v>
      </c>
      <c r="P113" s="181" t="s">
        <v>145</v>
      </c>
      <c r="Q113" s="182" t="s">
        <v>1</v>
      </c>
      <c r="S113" s="181" t="s">
        <v>145</v>
      </c>
      <c r="T113" s="182" t="s">
        <v>1</v>
      </c>
      <c r="V113" s="181" t="s">
        <v>145</v>
      </c>
      <c r="W113" s="182" t="s">
        <v>1</v>
      </c>
      <c r="Y113" s="181" t="s">
        <v>145</v>
      </c>
      <c r="Z113" s="182" t="s">
        <v>1</v>
      </c>
      <c r="AB113" s="181" t="s">
        <v>145</v>
      </c>
      <c r="AC113" s="182" t="s">
        <v>1</v>
      </c>
      <c r="AE113" s="181" t="s">
        <v>145</v>
      </c>
      <c r="AF113" s="182" t="s">
        <v>1</v>
      </c>
      <c r="AH113" s="181" t="s">
        <v>145</v>
      </c>
      <c r="AI113" s="182" t="s">
        <v>1</v>
      </c>
      <c r="AK113" s="181" t="s">
        <v>145</v>
      </c>
      <c r="AL113" s="182" t="s">
        <v>1</v>
      </c>
      <c r="AN113" s="181" t="s">
        <v>145</v>
      </c>
      <c r="AO113" s="182" t="s">
        <v>1</v>
      </c>
    </row>
    <row r="114" spans="1:41" ht="15.75" thickBot="1">
      <c r="A114" s="169"/>
      <c r="B114" s="169"/>
      <c r="C114" s="458"/>
      <c r="D114" s="458"/>
      <c r="E114" s="458"/>
      <c r="F114" s="458"/>
      <c r="G114" s="458"/>
      <c r="H114" s="169"/>
      <c r="M114" s="183">
        <f>M$2</f>
        <v>1</v>
      </c>
      <c r="N114" s="184">
        <f>M$3</f>
        <v>1</v>
      </c>
      <c r="P114" s="183">
        <f>P$2</f>
        <v>1</v>
      </c>
      <c r="Q114" s="184">
        <f>P$3</f>
        <v>1</v>
      </c>
      <c r="S114" s="183">
        <f>S$2</f>
        <v>1</v>
      </c>
      <c r="T114" s="184">
        <f>S$3</f>
        <v>1</v>
      </c>
      <c r="V114" s="183">
        <f>V$2</f>
        <v>1</v>
      </c>
      <c r="W114" s="184">
        <f>V$3</f>
        <v>1</v>
      </c>
      <c r="Y114" s="183">
        <f>Y$2</f>
        <v>1</v>
      </c>
      <c r="Z114" s="184">
        <f>Y$3</f>
        <v>1</v>
      </c>
      <c r="AB114" s="183">
        <f>AB$2</f>
        <v>1</v>
      </c>
      <c r="AC114" s="184">
        <f>AB$3</f>
        <v>1</v>
      </c>
      <c r="AE114" s="183">
        <f>AE$2</f>
        <v>1</v>
      </c>
      <c r="AF114" s="184">
        <f>AE$3</f>
        <v>1</v>
      </c>
      <c r="AH114" s="183">
        <f>AH$2</f>
        <v>1</v>
      </c>
      <c r="AI114" s="184">
        <f>AH$3</f>
        <v>1</v>
      </c>
      <c r="AK114" s="183">
        <f>AK$2</f>
        <v>1</v>
      </c>
      <c r="AL114" s="184">
        <f>AK$3</f>
        <v>1</v>
      </c>
      <c r="AN114" s="183">
        <f>AN$2</f>
        <v>1</v>
      </c>
      <c r="AO114" s="184">
        <f>AN$3</f>
        <v>1</v>
      </c>
    </row>
    <row r="115" spans="1:41" ht="15.75" thickBot="1">
      <c r="A115" s="169"/>
      <c r="B115" s="169"/>
      <c r="C115" s="458"/>
      <c r="D115" s="458"/>
      <c r="E115" s="458"/>
      <c r="F115" s="458"/>
      <c r="G115" s="458"/>
      <c r="H115" s="169"/>
      <c r="M115" s="185" t="s">
        <v>261</v>
      </c>
      <c r="N115" s="186" t="e">
        <f>IF(M114=1,DGET('Tabla 02'!$B$4:$AC$17,'Tabla 02'!$Q$4,N113:N114),IF(M114=2,DGET('Tabla 02'!$B$18:$AC$31,'Tabla 02'!$Q$18,N113:N114),IF(M114=3,DGET('Tabla 02'!$B$32:$AC$45,'Tabla 02'!$Q$32,N113:N114),IF(M114=4,DGET('Tabla 02'!$B$46:$AC$59,'Tabla 02'!$Q$46,N113:N114),IF(M114=5,DGET('Tabla 02'!$B$60:$AC$73,'Tabla 02'!$Q$60,N113:N114),IF(M114=6,DGET('Tabla 02'!$B$74:$AC$87,'Tabla 02'!$Q$74,N113:N114),0))))))</f>
        <v>#VALUE!</v>
      </c>
      <c r="P115" s="185" t="s">
        <v>261</v>
      </c>
      <c r="Q115" s="186" t="e">
        <f>IF(P114=1,DGET('Tabla 02'!$B$4:$AC$17,'Tabla 02'!$Q$4,Q113:Q114),IF(P114=2,DGET('Tabla 02'!$B$18:$AC$31,'Tabla 02'!$Q$18,Q113:Q114),IF(P114=3,DGET('Tabla 02'!$B$32:$AC$45,'Tabla 02'!$Q$32,Q113:Q114),IF(P114=4,DGET('Tabla 02'!$B$46:$AC$59,'Tabla 02'!$Q$46,Q113:Q114),IF(P114=5,DGET('Tabla 02'!$B$60:$AC$73,'Tabla 02'!$Q$60,Q113:Q114),IF(P114=6,DGET('Tabla 02'!$B$74:$AC$87,'Tabla 02'!$Q$74,Q113:Q114),0))))))</f>
        <v>#VALUE!</v>
      </c>
      <c r="S115" s="185" t="s">
        <v>261</v>
      </c>
      <c r="T115" s="186" t="e">
        <f>IF(S114=1,DGET('Tabla 02'!$B$4:$AC$17,'Tabla 02'!$Q$4,T113:T114),IF(S114=2,DGET('Tabla 02'!$B$18:$AC$31,'Tabla 02'!$Q$18,T113:T114),IF(S114=3,DGET('Tabla 02'!$B$32:$AC$45,'Tabla 02'!$Q$32,T113:T114),IF(S114=4,DGET('Tabla 02'!$B$46:$AC$59,'Tabla 02'!$Q$46,T113:T114),IF(S114=5,DGET('Tabla 02'!$B$60:$AC$73,'Tabla 02'!$Q$60,T113:T114),IF(S114=6,DGET('Tabla 02'!$B$74:$AC$87,'Tabla 02'!$Q$74,T113:T114),0))))))</f>
        <v>#VALUE!</v>
      </c>
      <c r="V115" s="185" t="s">
        <v>261</v>
      </c>
      <c r="W115" s="186" t="e">
        <f>IF(V114=1,DGET('Tabla 02'!$B$4:$AC$17,'Tabla 02'!$Q$4,W113:W114),IF(V114=2,DGET('Tabla 02'!$B$18:$AC$31,'Tabla 02'!$Q$18,W113:W114),IF(V114=3,DGET('Tabla 02'!$B$32:$AC$45,'Tabla 02'!$Q$32,W113:W114),IF(V114=4,DGET('Tabla 02'!$B$46:$AC$59,'Tabla 02'!$Q$46,W113:W114),IF(V114=5,DGET('Tabla 02'!$B$60:$AC$73,'Tabla 02'!$Q$60,W113:W114),IF(V114=6,DGET('Tabla 02'!$B$74:$AC$87,'Tabla 02'!$Q$74,W113:W114),0))))))</f>
        <v>#VALUE!</v>
      </c>
      <c r="Y115" s="185" t="s">
        <v>261</v>
      </c>
      <c r="Z115" s="186" t="e">
        <f>IF(Y114=1,DGET('Tabla 02'!$B$4:$AC$17,'Tabla 02'!$Q$4,Z113:Z114),IF(Y114=2,DGET('Tabla 02'!$B$18:$AC$31,'Tabla 02'!$Q$18,Z113:Z114),IF(Y114=3,DGET('Tabla 02'!$B$32:$AC$45,'Tabla 02'!$Q$32,Z113:Z114),IF(Y114=4,DGET('Tabla 02'!$B$46:$AC$59,'Tabla 02'!$Q$46,Z113:Z114),IF(Y114=5,DGET('Tabla 02'!$B$60:$AC$73,'Tabla 02'!$Q$60,Z113:Z114),IF(Y114=6,DGET('Tabla 02'!$B$74:$AC$87,'Tabla 02'!$Q$74,Z113:Z114),0))))))</f>
        <v>#VALUE!</v>
      </c>
      <c r="AB115" s="185" t="s">
        <v>261</v>
      </c>
      <c r="AC115" s="186" t="e">
        <f>IF(AB114=1,DGET('Tabla 02'!$B$4:$AC$17,'Tabla 02'!$Q$4,AC113:AC114),IF(AB114=2,DGET('Tabla 02'!$B$18:$AC$31,'Tabla 02'!$Q$18,AC113:AC114),IF(AB114=3,DGET('Tabla 02'!$B$32:$AC$45,'Tabla 02'!$Q$32,AC113:AC114),IF(AB114=4,DGET('Tabla 02'!$B$46:$AC$59,'Tabla 02'!$Q$46,AC113:AC114),IF(AB114=5,DGET('Tabla 02'!$B$60:$AC$73,'Tabla 02'!$Q$60,AC113:AC114),IF(AB114=6,DGET('Tabla 02'!$B$74:$AC$87,'Tabla 02'!$Q$74,AC113:AC114),0))))))</f>
        <v>#VALUE!</v>
      </c>
      <c r="AE115" s="185" t="s">
        <v>261</v>
      </c>
      <c r="AF115" s="186" t="e">
        <f>IF(AE114=1,DGET('Tabla 02'!$B$4:$AC$17,'Tabla 02'!$Q$4,AF113:AF114),IF(AE114=2,DGET('Tabla 02'!$B$18:$AC$31,'Tabla 02'!$Q$18,AF113:AF114),IF(AE114=3,DGET('Tabla 02'!$B$32:$AC$45,'Tabla 02'!$Q$32,AF113:AF114),IF(AE114=4,DGET('Tabla 02'!$B$46:$AC$59,'Tabla 02'!$Q$46,AF113:AF114),IF(AE114=5,DGET('Tabla 02'!$B$60:$AC$73,'Tabla 02'!$Q$60,AF113:AF114),IF(AE114=6,DGET('Tabla 02'!$B$74:$AC$87,'Tabla 02'!$Q$74,AF113:AF114),0))))))</f>
        <v>#VALUE!</v>
      </c>
      <c r="AH115" s="185" t="s">
        <v>261</v>
      </c>
      <c r="AI115" s="186" t="e">
        <f>IF(AH114=1,DGET('Tabla 02'!$B$4:$AC$17,'Tabla 02'!$Q$4,AI113:AI114),IF(AH114=2,DGET('Tabla 02'!$B$18:$AC$31,'Tabla 02'!$Q$18,AI113:AI114),IF(AH114=3,DGET('Tabla 02'!$B$32:$AC$45,'Tabla 02'!$Q$32,AI113:AI114),IF(AH114=4,DGET('Tabla 02'!$B$46:$AC$59,'Tabla 02'!$Q$46,AI113:AI114),IF(AH114=5,DGET('Tabla 02'!$B$60:$AC$73,'Tabla 02'!$Q$60,AI113:AI114),IF(AH114=6,DGET('Tabla 02'!$B$74:$AC$87,'Tabla 02'!$Q$74,AI113:AI114),0))))))</f>
        <v>#VALUE!</v>
      </c>
      <c r="AK115" s="185" t="s">
        <v>261</v>
      </c>
      <c r="AL115" s="186" t="e">
        <f>IF(AK114=1,DGET('Tabla 02'!$B$4:$AC$17,'Tabla 02'!$Q$4,AL113:AL114),IF(AK114=2,DGET('Tabla 02'!$B$18:$AC$31,'Tabla 02'!$Q$18,AL113:AL114),IF(AK114=3,DGET('Tabla 02'!$B$32:$AC$45,'Tabla 02'!$Q$32,AL113:AL114),IF(AK114=4,DGET('Tabla 02'!$B$46:$AC$59,'Tabla 02'!$Q$46,AL113:AL114),IF(AK114=5,DGET('Tabla 02'!$B$60:$AC$73,'Tabla 02'!$Q$60,AL113:AL114),IF(AK114=6,DGET('Tabla 02'!$B$74:$AC$87,'Tabla 02'!$Q$74,AL113:AL114),0))))))</f>
        <v>#VALUE!</v>
      </c>
      <c r="AN115" s="185" t="s">
        <v>261</v>
      </c>
      <c r="AO115" s="186" t="e">
        <f>IF(AN114=1,DGET('Tabla 02'!$B$4:$AC$17,'Tabla 02'!$Q$4,AO113:AO114),IF(AN114=2,DGET('Tabla 02'!$B$18:$AC$31,'Tabla 02'!$Q$18,AO113:AO114),IF(AN114=3,DGET('Tabla 02'!$B$32:$AC$45,'Tabla 02'!$Q$32,AO113:AO114),IF(AN114=4,DGET('Tabla 02'!$B$46:$AC$59,'Tabla 02'!$Q$46,AO113:AO114),IF(AN114=5,DGET('Tabla 02'!$B$60:$AC$73,'Tabla 02'!$Q$60,AO113:AO114),IF(AN114=6,DGET('Tabla 02'!$B$74:$AC$87,'Tabla 02'!$Q$74,AO113:AO114),0))))))</f>
        <v>#VALUE!</v>
      </c>
    </row>
    <row r="116" spans="1:41" ht="15">
      <c r="A116" s="169"/>
      <c r="B116" s="169"/>
      <c r="C116" s="458"/>
      <c r="D116" s="458"/>
      <c r="E116" s="458"/>
      <c r="F116" s="458"/>
      <c r="G116" s="458"/>
      <c r="H116" s="169"/>
      <c r="M116" s="181" t="s">
        <v>145</v>
      </c>
      <c r="N116" s="182" t="s">
        <v>1</v>
      </c>
      <c r="P116" s="181" t="s">
        <v>145</v>
      </c>
      <c r="Q116" s="182" t="s">
        <v>1</v>
      </c>
      <c r="S116" s="181" t="s">
        <v>145</v>
      </c>
      <c r="T116" s="182" t="s">
        <v>1</v>
      </c>
      <c r="V116" s="181" t="s">
        <v>145</v>
      </c>
      <c r="W116" s="182" t="s">
        <v>1</v>
      </c>
      <c r="Y116" s="181" t="s">
        <v>145</v>
      </c>
      <c r="Z116" s="182" t="s">
        <v>1</v>
      </c>
      <c r="AB116" s="181" t="s">
        <v>145</v>
      </c>
      <c r="AC116" s="182" t="s">
        <v>1</v>
      </c>
      <c r="AE116" s="181" t="s">
        <v>145</v>
      </c>
      <c r="AF116" s="182" t="s">
        <v>1</v>
      </c>
      <c r="AH116" s="181" t="s">
        <v>145</v>
      </c>
      <c r="AI116" s="182" t="s">
        <v>1</v>
      </c>
      <c r="AK116" s="181" t="s">
        <v>145</v>
      </c>
      <c r="AL116" s="182" t="s">
        <v>1</v>
      </c>
      <c r="AN116" s="181" t="s">
        <v>145</v>
      </c>
      <c r="AO116" s="182" t="s">
        <v>1</v>
      </c>
    </row>
    <row r="117" spans="1:41" ht="15.75" thickBot="1">
      <c r="A117" s="169"/>
      <c r="B117" s="169"/>
      <c r="C117" s="458"/>
      <c r="D117" s="458"/>
      <c r="E117" s="458"/>
      <c r="F117" s="458"/>
      <c r="G117" s="458"/>
      <c r="H117" s="169"/>
      <c r="M117" s="183">
        <f>M$2</f>
        <v>1</v>
      </c>
      <c r="N117" s="184">
        <f>N$3</f>
        <v>1</v>
      </c>
      <c r="P117" s="183">
        <f>P$2</f>
        <v>1</v>
      </c>
      <c r="Q117" s="184">
        <f>Q$3</f>
        <v>1</v>
      </c>
      <c r="S117" s="183">
        <f>S$2</f>
        <v>1</v>
      </c>
      <c r="T117" s="184">
        <f>T$3</f>
        <v>1</v>
      </c>
      <c r="V117" s="183">
        <f>V$2</f>
        <v>1</v>
      </c>
      <c r="W117" s="184">
        <f>W$3</f>
        <v>1</v>
      </c>
      <c r="Y117" s="183">
        <f>Y$2</f>
        <v>1</v>
      </c>
      <c r="Z117" s="184">
        <f>Z$3</f>
        <v>1</v>
      </c>
      <c r="AB117" s="183">
        <f>AB$2</f>
        <v>1</v>
      </c>
      <c r="AC117" s="184">
        <f>AC$3</f>
        <v>1</v>
      </c>
      <c r="AE117" s="183">
        <f>AE$2</f>
        <v>1</v>
      </c>
      <c r="AF117" s="184">
        <f>AF$3</f>
        <v>1</v>
      </c>
      <c r="AH117" s="183">
        <f>AH$2</f>
        <v>1</v>
      </c>
      <c r="AI117" s="184">
        <f>AI$3</f>
        <v>1</v>
      </c>
      <c r="AK117" s="183">
        <f>AK$2</f>
        <v>1</v>
      </c>
      <c r="AL117" s="184">
        <f>AL$3</f>
        <v>1</v>
      </c>
      <c r="AN117" s="183">
        <f>AN$2</f>
        <v>1</v>
      </c>
      <c r="AO117" s="184">
        <f>AO$3</f>
        <v>1</v>
      </c>
    </row>
    <row r="118" spans="1:41" ht="15.75" thickBot="1">
      <c r="A118" s="169"/>
      <c r="B118" s="169"/>
      <c r="C118" s="458"/>
      <c r="D118" s="458"/>
      <c r="E118" s="458"/>
      <c r="F118" s="458"/>
      <c r="G118" s="458"/>
      <c r="H118" s="169"/>
      <c r="M118" s="185" t="s">
        <v>261</v>
      </c>
      <c r="N118" s="186" t="e">
        <f>IF(M117=1,DGET('Tabla 02'!$B$4:$AC$17,'Tabla 02'!$Q$4,N116:N117),IF(M117=2,DGET('Tabla 02'!$B$18:$AC$31,'Tabla 02'!$Q$18,N116:N117),IF(M117=3,DGET('Tabla 02'!$B$32:$AC$45,'Tabla 02'!$Q$32,N116:N117),IF(M117=4,DGET('Tabla 02'!$B$46:$AC$59,'Tabla 02'!$Q$46,N116:N117),IF(M117=5,DGET('Tabla 02'!$B$60:$AC$73,'Tabla 02'!$Q$60,N116:N117),IF(M117=6,DGET('Tabla 02'!$B$74:$AC$87,'Tabla 02'!$Q$74,N116:N117),0))))))</f>
        <v>#VALUE!</v>
      </c>
      <c r="P118" s="185" t="s">
        <v>261</v>
      </c>
      <c r="Q118" s="186" t="e">
        <f>IF(P117=1,DGET('Tabla 02'!$B$4:$AC$17,'Tabla 02'!$Q$4,Q116:Q117),IF(P117=2,DGET('Tabla 02'!$B$18:$AC$31,'Tabla 02'!$Q$18,Q116:Q117),IF(P117=3,DGET('Tabla 02'!$B$32:$AC$45,'Tabla 02'!$Q$32,Q116:Q117),IF(P117=4,DGET('Tabla 02'!$B$46:$AC$59,'Tabla 02'!$Q$46,Q116:Q117),IF(P117=5,DGET('Tabla 02'!$B$60:$AC$73,'Tabla 02'!$Q$60,Q116:Q117),IF(P117=6,DGET('Tabla 02'!$B$74:$AC$87,'Tabla 02'!$Q$74,Q116:Q117),0))))))</f>
        <v>#VALUE!</v>
      </c>
      <c r="S118" s="185" t="s">
        <v>261</v>
      </c>
      <c r="T118" s="186" t="e">
        <f>IF(S117=1,DGET('Tabla 02'!$B$4:$AC$17,'Tabla 02'!$Q$4,T116:T117),IF(S117=2,DGET('Tabla 02'!$B$18:$AC$31,'Tabla 02'!$Q$18,T116:T117),IF(S117=3,DGET('Tabla 02'!$B$32:$AC$45,'Tabla 02'!$Q$32,T116:T117),IF(S117=4,DGET('Tabla 02'!$B$46:$AC$59,'Tabla 02'!$Q$46,T116:T117),IF(S117=5,DGET('Tabla 02'!$B$60:$AC$73,'Tabla 02'!$Q$60,T116:T117),IF(S117=6,DGET('Tabla 02'!$B$74:$AC$87,'Tabla 02'!$Q$74,T116:T117),0))))))</f>
        <v>#VALUE!</v>
      </c>
      <c r="V118" s="185" t="s">
        <v>261</v>
      </c>
      <c r="W118" s="186" t="e">
        <f>IF(V117=1,DGET('Tabla 02'!$B$4:$AC$17,'Tabla 02'!$Q$4,W116:W117),IF(V117=2,DGET('Tabla 02'!$B$18:$AC$31,'Tabla 02'!$Q$18,W116:W117),IF(V117=3,DGET('Tabla 02'!$B$32:$AC$45,'Tabla 02'!$Q$32,W116:W117),IF(V117=4,DGET('Tabla 02'!$B$46:$AC$59,'Tabla 02'!$Q$46,W116:W117),IF(V117=5,DGET('Tabla 02'!$B$60:$AC$73,'Tabla 02'!$Q$60,W116:W117),IF(V117=6,DGET('Tabla 02'!$B$74:$AC$87,'Tabla 02'!$Q$74,W116:W117),0))))))</f>
        <v>#VALUE!</v>
      </c>
      <c r="Y118" s="185" t="s">
        <v>261</v>
      </c>
      <c r="Z118" s="186" t="e">
        <f>IF(Y117=1,DGET('Tabla 02'!$B$4:$AC$17,'Tabla 02'!$Q$4,Z116:Z117),IF(Y117=2,DGET('Tabla 02'!$B$18:$AC$31,'Tabla 02'!$Q$18,Z116:Z117),IF(Y117=3,DGET('Tabla 02'!$B$32:$AC$45,'Tabla 02'!$Q$32,Z116:Z117),IF(Y117=4,DGET('Tabla 02'!$B$46:$AC$59,'Tabla 02'!$Q$46,Z116:Z117),IF(Y117=5,DGET('Tabla 02'!$B$60:$AC$73,'Tabla 02'!$Q$60,Z116:Z117),IF(Y117=6,DGET('Tabla 02'!$B$74:$AC$87,'Tabla 02'!$Q$74,Z116:Z117),0))))))</f>
        <v>#VALUE!</v>
      </c>
      <c r="AB118" s="185" t="s">
        <v>261</v>
      </c>
      <c r="AC118" s="186" t="e">
        <f>IF(AB117=1,DGET('Tabla 02'!$B$4:$AC$17,'Tabla 02'!$Q$4,AC116:AC117),IF(AB117=2,DGET('Tabla 02'!$B$18:$AC$31,'Tabla 02'!$Q$18,AC116:AC117),IF(AB117=3,DGET('Tabla 02'!$B$32:$AC$45,'Tabla 02'!$Q$32,AC116:AC117),IF(AB117=4,DGET('Tabla 02'!$B$46:$AC$59,'Tabla 02'!$Q$46,AC116:AC117),IF(AB117=5,DGET('Tabla 02'!$B$60:$AC$73,'Tabla 02'!$Q$60,AC116:AC117),IF(AB117=6,DGET('Tabla 02'!$B$74:$AC$87,'Tabla 02'!$Q$74,AC116:AC117),0))))))</f>
        <v>#VALUE!</v>
      </c>
      <c r="AE118" s="185" t="s">
        <v>261</v>
      </c>
      <c r="AF118" s="186" t="e">
        <f>IF(AE117=1,DGET('Tabla 02'!$B$4:$AC$17,'Tabla 02'!$Q$4,AF116:AF117),IF(AE117=2,DGET('Tabla 02'!$B$18:$AC$31,'Tabla 02'!$Q$18,AF116:AF117),IF(AE117=3,DGET('Tabla 02'!$B$32:$AC$45,'Tabla 02'!$Q$32,AF116:AF117),IF(AE117=4,DGET('Tabla 02'!$B$46:$AC$59,'Tabla 02'!$Q$46,AF116:AF117),IF(AE117=5,DGET('Tabla 02'!$B$60:$AC$73,'Tabla 02'!$Q$60,AF116:AF117),IF(AE117=6,DGET('Tabla 02'!$B$74:$AC$87,'Tabla 02'!$Q$74,AF116:AF117),0))))))</f>
        <v>#VALUE!</v>
      </c>
      <c r="AH118" s="185" t="s">
        <v>261</v>
      </c>
      <c r="AI118" s="186" t="e">
        <f>IF(AH117=1,DGET('Tabla 02'!$B$4:$AC$17,'Tabla 02'!$Q$4,AI116:AI117),IF(AH117=2,DGET('Tabla 02'!$B$18:$AC$31,'Tabla 02'!$Q$18,AI116:AI117),IF(AH117=3,DGET('Tabla 02'!$B$32:$AC$45,'Tabla 02'!$Q$32,AI116:AI117),IF(AH117=4,DGET('Tabla 02'!$B$46:$AC$59,'Tabla 02'!$Q$46,AI116:AI117),IF(AH117=5,DGET('Tabla 02'!$B$60:$AC$73,'Tabla 02'!$Q$60,AI116:AI117),IF(AH117=6,DGET('Tabla 02'!$B$74:$AC$87,'Tabla 02'!$Q$74,AI116:AI117),0))))))</f>
        <v>#VALUE!</v>
      </c>
      <c r="AK118" s="185" t="s">
        <v>261</v>
      </c>
      <c r="AL118" s="186" t="e">
        <f>IF(AK117=1,DGET('Tabla 02'!$B$4:$AC$17,'Tabla 02'!$Q$4,AL116:AL117),IF(AK117=2,DGET('Tabla 02'!$B$18:$AC$31,'Tabla 02'!$Q$18,AL116:AL117),IF(AK117=3,DGET('Tabla 02'!$B$32:$AC$45,'Tabla 02'!$Q$32,AL116:AL117),IF(AK117=4,DGET('Tabla 02'!$B$46:$AC$59,'Tabla 02'!$Q$46,AL116:AL117),IF(AK117=5,DGET('Tabla 02'!$B$60:$AC$73,'Tabla 02'!$Q$60,AL116:AL117),IF(AK117=6,DGET('Tabla 02'!$B$74:$AC$87,'Tabla 02'!$Q$74,AL116:AL117),0))))))</f>
        <v>#VALUE!</v>
      </c>
      <c r="AN118" s="185" t="s">
        <v>261</v>
      </c>
      <c r="AO118" s="186" t="e">
        <f>IF(AN117=1,DGET('Tabla 02'!$B$4:$AC$17,'Tabla 02'!$Q$4,AO116:AO117),IF(AN117=2,DGET('Tabla 02'!$B$18:$AC$31,'Tabla 02'!$Q$18,AO116:AO117),IF(AN117=3,DGET('Tabla 02'!$B$32:$AC$45,'Tabla 02'!$Q$32,AO116:AO117),IF(AN117=4,DGET('Tabla 02'!$B$46:$AC$59,'Tabla 02'!$Q$46,AO116:AO117),IF(AN117=5,DGET('Tabla 02'!$B$60:$AC$73,'Tabla 02'!$Q$60,AO116:AO117),IF(AN117=6,DGET('Tabla 02'!$B$74:$AC$87,'Tabla 02'!$Q$74,AO116:AO117),0))))))</f>
        <v>#VALUE!</v>
      </c>
    </row>
    <row r="119" spans="1:41" ht="15.75" thickBot="1">
      <c r="A119" s="169"/>
      <c r="B119" s="169"/>
      <c r="C119" s="458"/>
      <c r="D119" s="458"/>
      <c r="E119" s="458"/>
      <c r="F119" s="458"/>
      <c r="G119" s="458"/>
      <c r="H119" s="169"/>
      <c r="L119" s="199" t="s">
        <v>278</v>
      </c>
      <c r="M119" s="187">
        <f>_xlfn.IFERROR(N$115*M$4/1000,0)</f>
        <v>0</v>
      </c>
      <c r="N119" s="188">
        <f>_xlfn.IFERROR(N$118*N$4/1000,0)</f>
        <v>0</v>
      </c>
      <c r="O119" s="170" t="s">
        <v>278</v>
      </c>
      <c r="P119" s="187">
        <f>_xlfn.IFERROR(Q$115*P$4/1000,0)</f>
        <v>0</v>
      </c>
      <c r="Q119" s="188">
        <f>_xlfn.IFERROR(Q$118*Q$4/1000,0)</f>
        <v>0</v>
      </c>
      <c r="R119" s="170" t="s">
        <v>278</v>
      </c>
      <c r="S119" s="187">
        <f>_xlfn.IFERROR(T$115*S$4/1000,0)</f>
        <v>0</v>
      </c>
      <c r="T119" s="188">
        <f>_xlfn.IFERROR(T$118*T$4/1000,0)</f>
        <v>0</v>
      </c>
      <c r="U119" s="170" t="s">
        <v>278</v>
      </c>
      <c r="V119" s="187">
        <f>_xlfn.IFERROR(W$115*V$4/1000,0)</f>
        <v>0</v>
      </c>
      <c r="W119" s="188">
        <f>_xlfn.IFERROR(W$118*W$4/1000,0)</f>
        <v>0</v>
      </c>
      <c r="X119" s="170" t="s">
        <v>278</v>
      </c>
      <c r="Y119" s="187">
        <f>_xlfn.IFERROR(Z$115*Y$4/1000,0)</f>
        <v>0</v>
      </c>
      <c r="Z119" s="188">
        <f>_xlfn.IFERROR(Z$118*Z$4/1000,0)</f>
        <v>0</v>
      </c>
      <c r="AA119" s="170" t="s">
        <v>278</v>
      </c>
      <c r="AB119" s="187">
        <f>_xlfn.IFERROR(AC$115*AB$4/1000,0)</f>
        <v>0</v>
      </c>
      <c r="AC119" s="188">
        <f>_xlfn.IFERROR(AC$118*AC$4/1000,0)</f>
        <v>0</v>
      </c>
      <c r="AD119" s="170" t="s">
        <v>278</v>
      </c>
      <c r="AE119" s="187">
        <f>_xlfn.IFERROR(AF$115*AE$4/1000,0)</f>
        <v>0</v>
      </c>
      <c r="AF119" s="188">
        <f>_xlfn.IFERROR(AF$118*AF$4/1000,0)</f>
        <v>0</v>
      </c>
      <c r="AG119" s="170" t="s">
        <v>278</v>
      </c>
      <c r="AH119" s="187">
        <f>_xlfn.IFERROR(AI$115*AH$4/1000,0)</f>
        <v>0</v>
      </c>
      <c r="AI119" s="188">
        <f>_xlfn.IFERROR(AI$118*AI$4/1000,0)</f>
        <v>0</v>
      </c>
      <c r="AJ119" s="170" t="s">
        <v>278</v>
      </c>
      <c r="AK119" s="187">
        <f>_xlfn.IFERROR(AL$115*AK$4/1000,0)</f>
        <v>0</v>
      </c>
      <c r="AL119" s="188">
        <f>_xlfn.IFERROR(AL$118*AL$4/1000,0)</f>
        <v>0</v>
      </c>
      <c r="AM119" s="170" t="s">
        <v>278</v>
      </c>
      <c r="AN119" s="187">
        <f>_xlfn.IFERROR(AO$115*AN$4/1000,0)</f>
        <v>0</v>
      </c>
      <c r="AO119" s="188">
        <f>_xlfn.IFERROR(AO$118*AO$4/1000,0)</f>
        <v>0</v>
      </c>
    </row>
    <row r="120" spans="1:41" ht="15.75" thickBot="1">
      <c r="A120" s="169"/>
      <c r="B120" s="169"/>
      <c r="C120" s="458"/>
      <c r="D120" s="458"/>
      <c r="E120" s="458"/>
      <c r="F120" s="458"/>
      <c r="G120" s="458"/>
      <c r="H120" s="169"/>
      <c r="K120" s="424">
        <f>M120+P120+S120+V120+Y120+AB120+AE120+AH120+AK120+AN120</f>
        <v>0</v>
      </c>
      <c r="L120" s="170" t="s">
        <v>279</v>
      </c>
      <c r="M120" s="189">
        <f>Mediciones!J16*1000</f>
        <v>0</v>
      </c>
      <c r="N120" s="190"/>
      <c r="O120" s="170" t="s">
        <v>279</v>
      </c>
      <c r="P120" s="189">
        <f>Mediciones!J43*1000</f>
        <v>0</v>
      </c>
      <c r="Q120" s="190"/>
      <c r="R120" s="170" t="s">
        <v>279</v>
      </c>
      <c r="S120" s="189">
        <f>Mediciones!J70*1000</f>
        <v>0</v>
      </c>
      <c r="T120" s="190"/>
      <c r="U120" s="170" t="s">
        <v>279</v>
      </c>
      <c r="V120" s="189">
        <f>Mediciones!J97*1000</f>
        <v>0</v>
      </c>
      <c r="W120" s="190"/>
      <c r="X120" s="170" t="s">
        <v>279</v>
      </c>
      <c r="Y120" s="189">
        <f>Mediciones!J124*1000</f>
        <v>0</v>
      </c>
      <c r="Z120" s="190"/>
      <c r="AA120" s="170" t="s">
        <v>279</v>
      </c>
      <c r="AB120" s="189">
        <f>Mediciones!J151*1000</f>
        <v>0</v>
      </c>
      <c r="AC120" s="190"/>
      <c r="AD120" s="170" t="s">
        <v>279</v>
      </c>
      <c r="AE120" s="189">
        <f>Mediciones!J178*1000</f>
        <v>0</v>
      </c>
      <c r="AF120" s="190"/>
      <c r="AG120" s="170" t="s">
        <v>279</v>
      </c>
      <c r="AH120" s="189">
        <f>Mediciones!J205*1000</f>
        <v>0</v>
      </c>
      <c r="AI120" s="190"/>
      <c r="AJ120" s="170" t="s">
        <v>279</v>
      </c>
      <c r="AK120" s="189">
        <f>Mediciones!J232*1000</f>
        <v>0</v>
      </c>
      <c r="AL120" s="190"/>
      <c r="AM120" s="170" t="s">
        <v>279</v>
      </c>
      <c r="AN120" s="189">
        <f>Mediciones!J259*1000</f>
        <v>0</v>
      </c>
      <c r="AO120" s="190"/>
    </row>
    <row r="121" spans="1:41" ht="15.75" thickBot="1">
      <c r="A121" s="169"/>
      <c r="B121" s="169"/>
      <c r="C121" s="458"/>
      <c r="D121" s="458"/>
      <c r="E121" s="458"/>
      <c r="F121" s="458"/>
      <c r="G121" s="458"/>
      <c r="H121" s="169"/>
      <c r="K121" s="191">
        <f>M121+P121+S121+V121+Y121+AB121+AE121+AH121+AK121+AN121</f>
        <v>0</v>
      </c>
      <c r="L121" s="192" t="s">
        <v>52</v>
      </c>
      <c r="M121" s="193">
        <f>(IF(Mediciones!$H$5=1,IF(M120=0,M119,M120)+N119,IF(M120=0,N119,M120)+M119))/1000</f>
        <v>0</v>
      </c>
      <c r="N121" s="194"/>
      <c r="O121" s="192" t="s">
        <v>52</v>
      </c>
      <c r="P121" s="193">
        <f>(IF(Mediciones!$H$32=1,IF(P120=0,P119,P120)+Q119,IF(P120=0,Q119,P120)+P119))/1000</f>
        <v>0</v>
      </c>
      <c r="Q121" s="194"/>
      <c r="R121" s="192" t="s">
        <v>52</v>
      </c>
      <c r="S121" s="193">
        <f>(IF(Mediciones!$H$59=1,IF(S120=0,S119,S120)+T119,IF(S120=0,T119,S120)+S119))/1000</f>
        <v>0</v>
      </c>
      <c r="T121" s="194"/>
      <c r="U121" s="192" t="s">
        <v>52</v>
      </c>
      <c r="V121" s="193">
        <f>(IF(Mediciones!$H$86=1,IF(V120=0,V119,V120)+W119,IF(V120=0,W119,V120)+V119))/1000</f>
        <v>0</v>
      </c>
      <c r="W121" s="194"/>
      <c r="X121" s="192" t="s">
        <v>52</v>
      </c>
      <c r="Y121" s="193">
        <f>(IF(Mediciones!$H$113=1,IF(Y120=0,Y119,Y120)+Z119,IF(Y120=0,Z119,Y120)+Y119))/1000</f>
        <v>0</v>
      </c>
      <c r="Z121" s="194"/>
      <c r="AA121" s="192" t="s">
        <v>52</v>
      </c>
      <c r="AB121" s="193">
        <f>(IF(Mediciones!$H$140=1,IF(AB120=0,AB119,AB120)+AC119,IF(AB120=0,AC119,AB120)+AB119))/1000</f>
        <v>0</v>
      </c>
      <c r="AC121" s="194"/>
      <c r="AD121" s="192" t="s">
        <v>52</v>
      </c>
      <c r="AE121" s="193">
        <f>(IF(Mediciones!$H$167=1,IF(AE120=0,AE119,AE120)+AF119,IF(AE120=0,AF119,AE120)+AE119))/1000</f>
        <v>0</v>
      </c>
      <c r="AF121" s="194"/>
      <c r="AG121" s="192" t="s">
        <v>52</v>
      </c>
      <c r="AH121" s="193">
        <f>(IF(Mediciones!$H$194=1,IF(AH120=0,AH119,AH120)+AI119,IF(AH120=0,AI119,AH120)+AH119))/1000</f>
        <v>0</v>
      </c>
      <c r="AI121" s="194"/>
      <c r="AJ121" s="192" t="s">
        <v>52</v>
      </c>
      <c r="AK121" s="193">
        <f>(IF(Mediciones!$H$221=1,IF(AK120=0,AK119,AK120)+AL119,IF(AK120=0,AL119,AK120)+AK119))/1000</f>
        <v>0</v>
      </c>
      <c r="AL121" s="194"/>
      <c r="AM121" s="192" t="s">
        <v>52</v>
      </c>
      <c r="AN121" s="193">
        <f>(IF(Mediciones!$H$248=1,IF(AN120=0,AN119,AN120)+AO119,IF(AN120=0,AO119,AN120)+AN119))/1000</f>
        <v>0</v>
      </c>
      <c r="AO121" s="194"/>
    </row>
    <row r="122" spans="1:41" ht="15">
      <c r="A122" s="169"/>
      <c r="B122" s="169"/>
      <c r="C122" s="458"/>
      <c r="D122" s="458"/>
      <c r="E122" s="458"/>
      <c r="F122" s="458"/>
      <c r="G122" s="458"/>
      <c r="H122" s="169"/>
      <c r="M122" s="181" t="s">
        <v>145</v>
      </c>
      <c r="N122" s="182" t="s">
        <v>1</v>
      </c>
      <c r="P122" s="181" t="s">
        <v>145</v>
      </c>
      <c r="Q122" s="182" t="s">
        <v>1</v>
      </c>
      <c r="S122" s="181" t="s">
        <v>145</v>
      </c>
      <c r="T122" s="182" t="s">
        <v>1</v>
      </c>
      <c r="V122" s="181" t="s">
        <v>145</v>
      </c>
      <c r="W122" s="182" t="s">
        <v>1</v>
      </c>
      <c r="Y122" s="181" t="s">
        <v>145</v>
      </c>
      <c r="Z122" s="182" t="s">
        <v>1</v>
      </c>
      <c r="AB122" s="181" t="s">
        <v>145</v>
      </c>
      <c r="AC122" s="182" t="s">
        <v>1</v>
      </c>
      <c r="AE122" s="181" t="s">
        <v>145</v>
      </c>
      <c r="AF122" s="182" t="s">
        <v>1</v>
      </c>
      <c r="AH122" s="181" t="s">
        <v>145</v>
      </c>
      <c r="AI122" s="182" t="s">
        <v>1</v>
      </c>
      <c r="AK122" s="181" t="s">
        <v>145</v>
      </c>
      <c r="AL122" s="182" t="s">
        <v>1</v>
      </c>
      <c r="AN122" s="181" t="s">
        <v>145</v>
      </c>
      <c r="AO122" s="182" t="s">
        <v>1</v>
      </c>
    </row>
    <row r="123" spans="1:41" ht="15.75" thickBot="1">
      <c r="A123" s="169"/>
      <c r="B123" s="169"/>
      <c r="C123" s="458"/>
      <c r="D123" s="458"/>
      <c r="E123" s="458"/>
      <c r="F123" s="458"/>
      <c r="G123" s="458"/>
      <c r="H123" s="169"/>
      <c r="M123" s="183">
        <f>M$2</f>
        <v>1</v>
      </c>
      <c r="N123" s="184">
        <f>M$3</f>
        <v>1</v>
      </c>
      <c r="P123" s="183">
        <f>P$2</f>
        <v>1</v>
      </c>
      <c r="Q123" s="184">
        <f>P$3</f>
        <v>1</v>
      </c>
      <c r="S123" s="183">
        <f>S$2</f>
        <v>1</v>
      </c>
      <c r="T123" s="184">
        <f>S$3</f>
        <v>1</v>
      </c>
      <c r="V123" s="183">
        <f>V$2</f>
        <v>1</v>
      </c>
      <c r="W123" s="184">
        <f>V$3</f>
        <v>1</v>
      </c>
      <c r="Y123" s="183">
        <f>Y$2</f>
        <v>1</v>
      </c>
      <c r="Z123" s="184">
        <f>Y$3</f>
        <v>1</v>
      </c>
      <c r="AB123" s="183">
        <f>AB$2</f>
        <v>1</v>
      </c>
      <c r="AC123" s="184">
        <f>AB$3</f>
        <v>1</v>
      </c>
      <c r="AE123" s="183">
        <f>AE$2</f>
        <v>1</v>
      </c>
      <c r="AF123" s="184">
        <f>AE$3</f>
        <v>1</v>
      </c>
      <c r="AH123" s="183">
        <f>AH$2</f>
        <v>1</v>
      </c>
      <c r="AI123" s="184">
        <f>AH$3</f>
        <v>1</v>
      </c>
      <c r="AK123" s="183">
        <f>AK$2</f>
        <v>1</v>
      </c>
      <c r="AL123" s="184">
        <f>AK$3</f>
        <v>1</v>
      </c>
      <c r="AN123" s="183">
        <f>AN$2</f>
        <v>1</v>
      </c>
      <c r="AO123" s="184">
        <f>AN$3</f>
        <v>1</v>
      </c>
    </row>
    <row r="124" spans="1:41" ht="15.75" thickBot="1">
      <c r="A124" s="169"/>
      <c r="B124" s="169"/>
      <c r="C124" s="458"/>
      <c r="D124" s="458"/>
      <c r="E124" s="458"/>
      <c r="F124" s="458"/>
      <c r="G124" s="458"/>
      <c r="H124" s="169"/>
      <c r="M124" s="185" t="s">
        <v>262</v>
      </c>
      <c r="N124" s="186" t="e">
        <f>IF(M123=1,DGET('Tabla 02'!$B$4:$AC$17,'Tabla 02'!$R$4,N122:N123),IF(M123=2,DGET('Tabla 02'!$B$18:$AC$31,'Tabla 02'!$R$18,N122:N123),IF(M123=3,DGET('Tabla 02'!$B$32:$AC$45,'Tabla 02'!$R$32,N122:N123),IF(M123=4,DGET('Tabla 02'!$B$46:$AC$59,'Tabla 02'!$R$46,N122:N123),IF(M123=5,DGET('Tabla 02'!$B$60:$AC$73,'Tabla 02'!$R$60,N122:N123),IF(M123=6,DGET('Tabla 02'!$B$74:$AC$87,'Tabla 02'!$R$74,N122:N123),0))))))</f>
        <v>#VALUE!</v>
      </c>
      <c r="P124" s="185" t="s">
        <v>262</v>
      </c>
      <c r="Q124" s="186" t="e">
        <f>IF(P123=1,DGET('Tabla 02'!$B$4:$AC$17,'Tabla 02'!$R$4,Q122:Q123),IF(P123=2,DGET('Tabla 02'!$B$18:$AC$31,'Tabla 02'!$R$18,Q122:Q123),IF(P123=3,DGET('Tabla 02'!$B$32:$AC$45,'Tabla 02'!$R$32,Q122:Q123),IF(P123=4,DGET('Tabla 02'!$B$46:$AC$59,'Tabla 02'!$R$46,Q122:Q123),IF(P123=5,DGET('Tabla 02'!$B$60:$AC$73,'Tabla 02'!$R$60,Q122:Q123),IF(P123=6,DGET('Tabla 02'!$B$74:$AC$87,'Tabla 02'!$R$74,Q122:Q123),0))))))</f>
        <v>#VALUE!</v>
      </c>
      <c r="S124" s="185" t="s">
        <v>262</v>
      </c>
      <c r="T124" s="186" t="e">
        <f>IF(S123=1,DGET('Tabla 02'!$B$4:$AC$17,'Tabla 02'!$R$4,T122:T123),IF(S123=2,DGET('Tabla 02'!$B$18:$AC$31,'Tabla 02'!$R$18,T122:T123),IF(S123=3,DGET('Tabla 02'!$B$32:$AC$45,'Tabla 02'!$R$32,T122:T123),IF(S123=4,DGET('Tabla 02'!$B$46:$AC$59,'Tabla 02'!$R$46,T122:T123),IF(S123=5,DGET('Tabla 02'!$B$60:$AC$73,'Tabla 02'!$R$60,T122:T123),IF(S123=6,DGET('Tabla 02'!$B$74:$AC$87,'Tabla 02'!$R$74,T122:T123),0))))))</f>
        <v>#VALUE!</v>
      </c>
      <c r="V124" s="185" t="s">
        <v>262</v>
      </c>
      <c r="W124" s="186" t="e">
        <f>IF(V123=1,DGET('Tabla 02'!$B$4:$AC$17,'Tabla 02'!$R$4,W122:W123),IF(V123=2,DGET('Tabla 02'!$B$18:$AC$31,'Tabla 02'!$R$18,W122:W123),IF(V123=3,DGET('Tabla 02'!$B$32:$AC$45,'Tabla 02'!$R$32,W122:W123),IF(V123=4,DGET('Tabla 02'!$B$46:$AC$59,'Tabla 02'!$R$46,W122:W123),IF(V123=5,DGET('Tabla 02'!$B$60:$AC$73,'Tabla 02'!$R$60,W122:W123),IF(V123=6,DGET('Tabla 02'!$B$74:$AC$87,'Tabla 02'!$R$74,W122:W123),0))))))</f>
        <v>#VALUE!</v>
      </c>
      <c r="Y124" s="185" t="s">
        <v>262</v>
      </c>
      <c r="Z124" s="186" t="e">
        <f>IF(Y123=1,DGET('Tabla 02'!$B$4:$AC$17,'Tabla 02'!$R$4,Z122:Z123),IF(Y123=2,DGET('Tabla 02'!$B$18:$AC$31,'Tabla 02'!$R$18,Z122:Z123),IF(Y123=3,DGET('Tabla 02'!$B$32:$AC$45,'Tabla 02'!$R$32,Z122:Z123),IF(Y123=4,DGET('Tabla 02'!$B$46:$AC$59,'Tabla 02'!$R$46,Z122:Z123),IF(Y123=5,DGET('Tabla 02'!$B$60:$AC$73,'Tabla 02'!$R$60,Z122:Z123),IF(Y123=6,DGET('Tabla 02'!$B$74:$AC$87,'Tabla 02'!$R$74,Z122:Z123),0))))))</f>
        <v>#VALUE!</v>
      </c>
      <c r="AB124" s="185" t="s">
        <v>262</v>
      </c>
      <c r="AC124" s="186" t="e">
        <f>IF(AB123=1,DGET('Tabla 02'!$B$4:$AC$17,'Tabla 02'!$R$4,AC122:AC123),IF(AB123=2,DGET('Tabla 02'!$B$18:$AC$31,'Tabla 02'!$R$18,AC122:AC123),IF(AB123=3,DGET('Tabla 02'!$B$32:$AC$45,'Tabla 02'!$R$32,AC122:AC123),IF(AB123=4,DGET('Tabla 02'!$B$46:$AC$59,'Tabla 02'!$R$46,AC122:AC123),IF(AB123=5,DGET('Tabla 02'!$B$60:$AC$73,'Tabla 02'!$R$60,AC122:AC123),IF(AB123=6,DGET('Tabla 02'!$B$74:$AC$87,'Tabla 02'!$R$74,AC122:AC123),0))))))</f>
        <v>#VALUE!</v>
      </c>
      <c r="AE124" s="185" t="s">
        <v>262</v>
      </c>
      <c r="AF124" s="186" t="e">
        <f>IF(AE123=1,DGET('Tabla 02'!$B$4:$AC$17,'Tabla 02'!$R$4,AF122:AF123),IF(AE123=2,DGET('Tabla 02'!$B$18:$AC$31,'Tabla 02'!$R$18,AF122:AF123),IF(AE123=3,DGET('Tabla 02'!$B$32:$AC$45,'Tabla 02'!$R$32,AF122:AF123),IF(AE123=4,DGET('Tabla 02'!$B$46:$AC$59,'Tabla 02'!$R$46,AF122:AF123),IF(AE123=5,DGET('Tabla 02'!$B$60:$AC$73,'Tabla 02'!$R$60,AF122:AF123),IF(AE123=6,DGET('Tabla 02'!$B$74:$AC$87,'Tabla 02'!$R$74,AF122:AF123),0))))))</f>
        <v>#VALUE!</v>
      </c>
      <c r="AH124" s="185" t="s">
        <v>262</v>
      </c>
      <c r="AI124" s="186" t="e">
        <f>IF(AH123=1,DGET('Tabla 02'!$B$4:$AC$17,'Tabla 02'!$R$4,AI122:AI123),IF(AH123=2,DGET('Tabla 02'!$B$18:$AC$31,'Tabla 02'!$R$18,AI122:AI123),IF(AH123=3,DGET('Tabla 02'!$B$32:$AC$45,'Tabla 02'!$R$32,AI122:AI123),IF(AH123=4,DGET('Tabla 02'!$B$46:$AC$59,'Tabla 02'!$R$46,AI122:AI123),IF(AH123=5,DGET('Tabla 02'!$B$60:$AC$73,'Tabla 02'!$R$60,AI122:AI123),IF(AH123=6,DGET('Tabla 02'!$B$74:$AC$87,'Tabla 02'!$R$74,AI122:AI123),0))))))</f>
        <v>#VALUE!</v>
      </c>
      <c r="AK124" s="185" t="s">
        <v>262</v>
      </c>
      <c r="AL124" s="186" t="e">
        <f>IF(AK123=1,DGET('Tabla 02'!$B$4:$AC$17,'Tabla 02'!$R$4,AL122:AL123),IF(AK123=2,DGET('Tabla 02'!$B$18:$AC$31,'Tabla 02'!$R$18,AL122:AL123),IF(AK123=3,DGET('Tabla 02'!$B$32:$AC$45,'Tabla 02'!$R$32,AL122:AL123),IF(AK123=4,DGET('Tabla 02'!$B$46:$AC$59,'Tabla 02'!$R$46,AL122:AL123),IF(AK123=5,DGET('Tabla 02'!$B$60:$AC$73,'Tabla 02'!$R$60,AL122:AL123),IF(AK123=6,DGET('Tabla 02'!$B$74:$AC$87,'Tabla 02'!$R$74,AL122:AL123),0))))))</f>
        <v>#VALUE!</v>
      </c>
      <c r="AN124" s="185" t="s">
        <v>262</v>
      </c>
      <c r="AO124" s="186" t="e">
        <f>IF(AN123=1,DGET('Tabla 02'!$B$4:$AC$17,'Tabla 02'!$R$4,AO122:AO123),IF(AN123=2,DGET('Tabla 02'!$B$18:$AC$31,'Tabla 02'!$R$18,AO122:AO123),IF(AN123=3,DGET('Tabla 02'!$B$32:$AC$45,'Tabla 02'!$R$32,AO122:AO123),IF(AN123=4,DGET('Tabla 02'!$B$46:$AC$59,'Tabla 02'!$R$46,AO122:AO123),IF(AN123=5,DGET('Tabla 02'!$B$60:$AC$73,'Tabla 02'!$R$60,AO122:AO123),IF(AN123=6,DGET('Tabla 02'!$B$74:$AC$87,'Tabla 02'!$R$74,AO122:AO123),0))))))</f>
        <v>#VALUE!</v>
      </c>
    </row>
    <row r="125" spans="1:41" ht="15">
      <c r="A125" s="169"/>
      <c r="B125" s="169"/>
      <c r="C125" s="458"/>
      <c r="D125" s="458"/>
      <c r="E125" s="458"/>
      <c r="F125" s="458"/>
      <c r="G125" s="458"/>
      <c r="H125" s="169"/>
      <c r="M125" s="181" t="s">
        <v>145</v>
      </c>
      <c r="N125" s="182" t="s">
        <v>1</v>
      </c>
      <c r="P125" s="181" t="s">
        <v>145</v>
      </c>
      <c r="Q125" s="182" t="s">
        <v>1</v>
      </c>
      <c r="S125" s="181" t="s">
        <v>145</v>
      </c>
      <c r="T125" s="182" t="s">
        <v>1</v>
      </c>
      <c r="V125" s="181" t="s">
        <v>145</v>
      </c>
      <c r="W125" s="182" t="s">
        <v>1</v>
      </c>
      <c r="Y125" s="181" t="s">
        <v>145</v>
      </c>
      <c r="Z125" s="182" t="s">
        <v>1</v>
      </c>
      <c r="AB125" s="181" t="s">
        <v>145</v>
      </c>
      <c r="AC125" s="182" t="s">
        <v>1</v>
      </c>
      <c r="AE125" s="181" t="s">
        <v>145</v>
      </c>
      <c r="AF125" s="182" t="s">
        <v>1</v>
      </c>
      <c r="AH125" s="181" t="s">
        <v>145</v>
      </c>
      <c r="AI125" s="182" t="s">
        <v>1</v>
      </c>
      <c r="AK125" s="181" t="s">
        <v>145</v>
      </c>
      <c r="AL125" s="182" t="s">
        <v>1</v>
      </c>
      <c r="AN125" s="181" t="s">
        <v>145</v>
      </c>
      <c r="AO125" s="182" t="s">
        <v>1</v>
      </c>
    </row>
    <row r="126" spans="1:41" ht="15.75" thickBot="1">
      <c r="A126" s="169"/>
      <c r="B126" s="169"/>
      <c r="C126" s="458"/>
      <c r="D126" s="458"/>
      <c r="E126" s="458"/>
      <c r="F126" s="458"/>
      <c r="G126" s="458"/>
      <c r="H126" s="169"/>
      <c r="M126" s="183">
        <f>M$2</f>
        <v>1</v>
      </c>
      <c r="N126" s="184">
        <f>N$3</f>
        <v>1</v>
      </c>
      <c r="P126" s="183">
        <f>P$2</f>
        <v>1</v>
      </c>
      <c r="Q126" s="184">
        <f>Q$3</f>
        <v>1</v>
      </c>
      <c r="S126" s="183">
        <f>S$2</f>
        <v>1</v>
      </c>
      <c r="T126" s="184">
        <f>T$3</f>
        <v>1</v>
      </c>
      <c r="V126" s="183">
        <f>V$2</f>
        <v>1</v>
      </c>
      <c r="W126" s="184">
        <f>W$3</f>
        <v>1</v>
      </c>
      <c r="Y126" s="183">
        <f>Y$2</f>
        <v>1</v>
      </c>
      <c r="Z126" s="184">
        <f>Z$3</f>
        <v>1</v>
      </c>
      <c r="AB126" s="183">
        <f>AB$2</f>
        <v>1</v>
      </c>
      <c r="AC126" s="184">
        <f>AC$3</f>
        <v>1</v>
      </c>
      <c r="AE126" s="183">
        <f>AE$2</f>
        <v>1</v>
      </c>
      <c r="AF126" s="184">
        <f>AF$3</f>
        <v>1</v>
      </c>
      <c r="AH126" s="183">
        <f>AH$2</f>
        <v>1</v>
      </c>
      <c r="AI126" s="184">
        <f>AI$3</f>
        <v>1</v>
      </c>
      <c r="AK126" s="183">
        <f>AK$2</f>
        <v>1</v>
      </c>
      <c r="AL126" s="184">
        <f>AL$3</f>
        <v>1</v>
      </c>
      <c r="AN126" s="183">
        <f>AN$2</f>
        <v>1</v>
      </c>
      <c r="AO126" s="184">
        <f>AO$3</f>
        <v>1</v>
      </c>
    </row>
    <row r="127" spans="1:41" ht="15.75" thickBot="1">
      <c r="A127" s="169"/>
      <c r="B127" s="169"/>
      <c r="C127" s="458"/>
      <c r="D127" s="458"/>
      <c r="E127" s="458"/>
      <c r="F127" s="458"/>
      <c r="G127" s="458"/>
      <c r="H127" s="169"/>
      <c r="M127" s="185" t="s">
        <v>262</v>
      </c>
      <c r="N127" s="186" t="e">
        <f>IF(M126=1,DGET('Tabla 02'!$B$4:$AC$17,'Tabla 02'!$R$4,N125:N126),IF(M126=2,DGET('Tabla 02'!$B$18:$AC$31,'Tabla 02'!$R$18,N125:N126),IF(M126=3,DGET('Tabla 02'!$B$32:$AC$45,'Tabla 02'!$R$32,N125:N126),IF(M126=4,DGET('Tabla 02'!$B$46:$AC$59,'Tabla 02'!$R$46,N125:N126),IF(M126=5,DGET('Tabla 02'!$B$60:$AC$73,'Tabla 02'!$R$60,N125:N126),IF(M126=6,DGET('Tabla 02'!$B$74:$AC$87,'Tabla 02'!$R$74,N125:N126),0))))))</f>
        <v>#VALUE!</v>
      </c>
      <c r="P127" s="185" t="s">
        <v>262</v>
      </c>
      <c r="Q127" s="186" t="e">
        <f>IF(P126=1,DGET('Tabla 02'!$B$4:$AC$17,'Tabla 02'!$R$4,Q125:Q126),IF(P126=2,DGET('Tabla 02'!$B$18:$AC$31,'Tabla 02'!$R$18,Q125:Q126),IF(P126=3,DGET('Tabla 02'!$B$32:$AC$45,'Tabla 02'!$R$32,Q125:Q126),IF(P126=4,DGET('Tabla 02'!$B$46:$AC$59,'Tabla 02'!$R$46,Q125:Q126),IF(P126=5,DGET('Tabla 02'!$B$60:$AC$73,'Tabla 02'!$R$60,Q125:Q126),IF(P126=6,DGET('Tabla 02'!$B$74:$AC$87,'Tabla 02'!$R$74,Q125:Q126),0))))))</f>
        <v>#VALUE!</v>
      </c>
      <c r="S127" s="185" t="s">
        <v>262</v>
      </c>
      <c r="T127" s="186" t="e">
        <f>IF(S126=1,DGET('Tabla 02'!$B$4:$AC$17,'Tabla 02'!$R$4,T125:T126),IF(S126=2,DGET('Tabla 02'!$B$18:$AC$31,'Tabla 02'!$R$18,T125:T126),IF(S126=3,DGET('Tabla 02'!$B$32:$AC$45,'Tabla 02'!$R$32,T125:T126),IF(S126=4,DGET('Tabla 02'!$B$46:$AC$59,'Tabla 02'!$R$46,T125:T126),IF(S126=5,DGET('Tabla 02'!$B$60:$AC$73,'Tabla 02'!$R$60,T125:T126),IF(S126=6,DGET('Tabla 02'!$B$74:$AC$87,'Tabla 02'!$R$74,T125:T126),0))))))</f>
        <v>#VALUE!</v>
      </c>
      <c r="V127" s="185" t="s">
        <v>262</v>
      </c>
      <c r="W127" s="186" t="e">
        <f>IF(V126=1,DGET('Tabla 02'!$B$4:$AC$17,'Tabla 02'!$R$4,W125:W126),IF(V126=2,DGET('Tabla 02'!$B$18:$AC$31,'Tabla 02'!$R$18,W125:W126),IF(V126=3,DGET('Tabla 02'!$B$32:$AC$45,'Tabla 02'!$R$32,W125:W126),IF(V126=4,DGET('Tabla 02'!$B$46:$AC$59,'Tabla 02'!$R$46,W125:W126),IF(V126=5,DGET('Tabla 02'!$B$60:$AC$73,'Tabla 02'!$R$60,W125:W126),IF(V126=6,DGET('Tabla 02'!$B$74:$AC$87,'Tabla 02'!$R$74,W125:W126),0))))))</f>
        <v>#VALUE!</v>
      </c>
      <c r="Y127" s="185" t="s">
        <v>262</v>
      </c>
      <c r="Z127" s="186" t="e">
        <f>IF(Y126=1,DGET('Tabla 02'!$B$4:$AC$17,'Tabla 02'!$R$4,Z125:Z126),IF(Y126=2,DGET('Tabla 02'!$B$18:$AC$31,'Tabla 02'!$R$18,Z125:Z126),IF(Y126=3,DGET('Tabla 02'!$B$32:$AC$45,'Tabla 02'!$R$32,Z125:Z126),IF(Y126=4,DGET('Tabla 02'!$B$46:$AC$59,'Tabla 02'!$R$46,Z125:Z126),IF(Y126=5,DGET('Tabla 02'!$B$60:$AC$73,'Tabla 02'!$R$60,Z125:Z126),IF(Y126=6,DGET('Tabla 02'!$B$74:$AC$87,'Tabla 02'!$R$74,Z125:Z126),0))))))</f>
        <v>#VALUE!</v>
      </c>
      <c r="AB127" s="185" t="s">
        <v>262</v>
      </c>
      <c r="AC127" s="186" t="e">
        <f>IF(AB126=1,DGET('Tabla 02'!$B$4:$AC$17,'Tabla 02'!$R$4,AC125:AC126),IF(AB126=2,DGET('Tabla 02'!$B$18:$AC$31,'Tabla 02'!$R$18,AC125:AC126),IF(AB126=3,DGET('Tabla 02'!$B$32:$AC$45,'Tabla 02'!$R$32,AC125:AC126),IF(AB126=4,DGET('Tabla 02'!$B$46:$AC$59,'Tabla 02'!$R$46,AC125:AC126),IF(AB126=5,DGET('Tabla 02'!$B$60:$AC$73,'Tabla 02'!$R$60,AC125:AC126),IF(AB126=6,DGET('Tabla 02'!$B$74:$AC$87,'Tabla 02'!$R$74,AC125:AC126),0))))))</f>
        <v>#VALUE!</v>
      </c>
      <c r="AE127" s="185" t="s">
        <v>262</v>
      </c>
      <c r="AF127" s="186" t="e">
        <f>IF(AE126=1,DGET('Tabla 02'!$B$4:$AC$17,'Tabla 02'!$R$4,AF125:AF126),IF(AE126=2,DGET('Tabla 02'!$B$18:$AC$31,'Tabla 02'!$R$18,AF125:AF126),IF(AE126=3,DGET('Tabla 02'!$B$32:$AC$45,'Tabla 02'!$R$32,AF125:AF126),IF(AE126=4,DGET('Tabla 02'!$B$46:$AC$59,'Tabla 02'!$R$46,AF125:AF126),IF(AE126=5,DGET('Tabla 02'!$B$60:$AC$73,'Tabla 02'!$R$60,AF125:AF126),IF(AE126=6,DGET('Tabla 02'!$B$74:$AC$87,'Tabla 02'!$R$74,AF125:AF126),0))))))</f>
        <v>#VALUE!</v>
      </c>
      <c r="AH127" s="185" t="s">
        <v>262</v>
      </c>
      <c r="AI127" s="186" t="e">
        <f>IF(AH126=1,DGET('Tabla 02'!$B$4:$AC$17,'Tabla 02'!$R$4,AI125:AI126),IF(AH126=2,DGET('Tabla 02'!$B$18:$AC$31,'Tabla 02'!$R$18,AI125:AI126),IF(AH126=3,DGET('Tabla 02'!$B$32:$AC$45,'Tabla 02'!$R$32,AI125:AI126),IF(AH126=4,DGET('Tabla 02'!$B$46:$AC$59,'Tabla 02'!$R$46,AI125:AI126),IF(AH126=5,DGET('Tabla 02'!$B$60:$AC$73,'Tabla 02'!$R$60,AI125:AI126),IF(AH126=6,DGET('Tabla 02'!$B$74:$AC$87,'Tabla 02'!$R$74,AI125:AI126),0))))))</f>
        <v>#VALUE!</v>
      </c>
      <c r="AK127" s="185" t="s">
        <v>262</v>
      </c>
      <c r="AL127" s="186" t="e">
        <f>IF(AK126=1,DGET('Tabla 02'!$B$4:$AC$17,'Tabla 02'!$R$4,AL125:AL126),IF(AK126=2,DGET('Tabla 02'!$B$18:$AC$31,'Tabla 02'!$R$18,AL125:AL126),IF(AK126=3,DGET('Tabla 02'!$B$32:$AC$45,'Tabla 02'!$R$32,AL125:AL126),IF(AK126=4,DGET('Tabla 02'!$B$46:$AC$59,'Tabla 02'!$R$46,AL125:AL126),IF(AK126=5,DGET('Tabla 02'!$B$60:$AC$73,'Tabla 02'!$R$60,AL125:AL126),IF(AK126=6,DGET('Tabla 02'!$B$74:$AC$87,'Tabla 02'!$R$74,AL125:AL126),0))))))</f>
        <v>#VALUE!</v>
      </c>
      <c r="AN127" s="185" t="s">
        <v>262</v>
      </c>
      <c r="AO127" s="186" t="e">
        <f>IF(AN126=1,DGET('Tabla 02'!$B$4:$AC$17,'Tabla 02'!$R$4,AO125:AO126),IF(AN126=2,DGET('Tabla 02'!$B$18:$AC$31,'Tabla 02'!$R$18,AO125:AO126),IF(AN126=3,DGET('Tabla 02'!$B$32:$AC$45,'Tabla 02'!$R$32,AO125:AO126),IF(AN126=4,DGET('Tabla 02'!$B$46:$AC$59,'Tabla 02'!$R$46,AO125:AO126),IF(AN126=5,DGET('Tabla 02'!$B$60:$AC$73,'Tabla 02'!$R$60,AO125:AO126),IF(AN126=6,DGET('Tabla 02'!$B$74:$AC$87,'Tabla 02'!$R$74,AO125:AO126),0))))))</f>
        <v>#VALUE!</v>
      </c>
    </row>
    <row r="128" spans="8:41" ht="15.75" thickBot="1">
      <c r="H128" s="169"/>
      <c r="L128" s="199" t="s">
        <v>278</v>
      </c>
      <c r="M128" s="187">
        <f>_xlfn.IFERROR(N$124*M$4/1000,0)</f>
        <v>0</v>
      </c>
      <c r="N128" s="188">
        <f>_xlfn.IFERROR(N$127*N$4/1000,0)</f>
        <v>0</v>
      </c>
      <c r="O128" s="170" t="s">
        <v>278</v>
      </c>
      <c r="P128" s="187">
        <f>_xlfn.IFERROR(Q$124*P$4/1000,0)</f>
        <v>0</v>
      </c>
      <c r="Q128" s="188">
        <f>_xlfn.IFERROR(Q$127*Q$4/1000,0)</f>
        <v>0</v>
      </c>
      <c r="R128" s="170" t="s">
        <v>278</v>
      </c>
      <c r="S128" s="187">
        <f>_xlfn.IFERROR(T$124*S$4/1000,0)</f>
        <v>0</v>
      </c>
      <c r="T128" s="188">
        <f>_xlfn.IFERROR(T$127*T$4/1000,0)</f>
        <v>0</v>
      </c>
      <c r="U128" s="170" t="s">
        <v>278</v>
      </c>
      <c r="V128" s="187">
        <f>_xlfn.IFERROR(W$124*V$4/1000,0)</f>
        <v>0</v>
      </c>
      <c r="W128" s="188">
        <f>_xlfn.IFERROR(W$127*W$4/1000,0)</f>
        <v>0</v>
      </c>
      <c r="X128" s="170" t="s">
        <v>278</v>
      </c>
      <c r="Y128" s="187">
        <f>_xlfn.IFERROR(Z$124*Y$4/1000,0)</f>
        <v>0</v>
      </c>
      <c r="Z128" s="188">
        <f>_xlfn.IFERROR(Z$127*Z$4/1000,0)</f>
        <v>0</v>
      </c>
      <c r="AA128" s="170" t="s">
        <v>278</v>
      </c>
      <c r="AB128" s="187">
        <f>_xlfn.IFERROR(AC$124*AB$4/1000,0)</f>
        <v>0</v>
      </c>
      <c r="AC128" s="188">
        <f>_xlfn.IFERROR(AC$127*AC$4/1000,0)</f>
        <v>0</v>
      </c>
      <c r="AD128" s="170" t="s">
        <v>278</v>
      </c>
      <c r="AE128" s="187">
        <f>_xlfn.IFERROR(AF$124*AE$4/1000,0)</f>
        <v>0</v>
      </c>
      <c r="AF128" s="188">
        <f>_xlfn.IFERROR(AF$127*AF$4/1000,0)</f>
        <v>0</v>
      </c>
      <c r="AG128" s="170" t="s">
        <v>278</v>
      </c>
      <c r="AH128" s="187">
        <f>_xlfn.IFERROR(AI$124*AH$4/1000,0)</f>
        <v>0</v>
      </c>
      <c r="AI128" s="188">
        <f>_xlfn.IFERROR(AI$127*AI$4/1000,0)</f>
        <v>0</v>
      </c>
      <c r="AJ128" s="170" t="s">
        <v>278</v>
      </c>
      <c r="AK128" s="187">
        <f>_xlfn.IFERROR(AL$124*AK$4/1000,0)</f>
        <v>0</v>
      </c>
      <c r="AL128" s="188">
        <f>_xlfn.IFERROR(AL$127*AL$4/1000,0)</f>
        <v>0</v>
      </c>
      <c r="AM128" s="170" t="s">
        <v>278</v>
      </c>
      <c r="AN128" s="187">
        <f>_xlfn.IFERROR(AO$124*AN$4/1000,0)</f>
        <v>0</v>
      </c>
      <c r="AO128" s="188">
        <f>_xlfn.IFERROR(AO$127*AO$4/1000,0)</f>
        <v>0</v>
      </c>
    </row>
    <row r="129" spans="8:41" ht="15.75" thickBot="1">
      <c r="H129" s="169"/>
      <c r="K129" s="424">
        <f>M129+P129+S129+V129+Y129+AB129+AE129+AH129+AK129+AN129</f>
        <v>0</v>
      </c>
      <c r="L129" s="170" t="s">
        <v>279</v>
      </c>
      <c r="M129" s="189">
        <f>Mediciones!J19*1000</f>
        <v>0</v>
      </c>
      <c r="N129" s="190"/>
      <c r="O129" s="170" t="s">
        <v>279</v>
      </c>
      <c r="P129" s="189">
        <f>Mediciones!J46*1000</f>
        <v>0</v>
      </c>
      <c r="Q129" s="190"/>
      <c r="R129" s="170" t="s">
        <v>279</v>
      </c>
      <c r="S129" s="189">
        <f>Mediciones!J73*1000</f>
        <v>0</v>
      </c>
      <c r="T129" s="190"/>
      <c r="U129" s="170" t="s">
        <v>279</v>
      </c>
      <c r="V129" s="189">
        <f>Mediciones!J100*1000</f>
        <v>0</v>
      </c>
      <c r="W129" s="190"/>
      <c r="X129" s="170" t="s">
        <v>279</v>
      </c>
      <c r="Y129" s="189">
        <f>Mediciones!J127*1000</f>
        <v>0</v>
      </c>
      <c r="Z129" s="190"/>
      <c r="AA129" s="170" t="s">
        <v>279</v>
      </c>
      <c r="AB129" s="189">
        <f>Mediciones!J154*1000</f>
        <v>0</v>
      </c>
      <c r="AC129" s="190"/>
      <c r="AD129" s="170" t="s">
        <v>279</v>
      </c>
      <c r="AE129" s="189">
        <f>Mediciones!J181*1000</f>
        <v>0</v>
      </c>
      <c r="AF129" s="190"/>
      <c r="AG129" s="170" t="s">
        <v>279</v>
      </c>
      <c r="AH129" s="189">
        <f>Mediciones!J208*1000</f>
        <v>0</v>
      </c>
      <c r="AI129" s="190"/>
      <c r="AJ129" s="170" t="s">
        <v>279</v>
      </c>
      <c r="AK129" s="189">
        <f>Mediciones!J235*1000</f>
        <v>0</v>
      </c>
      <c r="AL129" s="190"/>
      <c r="AM129" s="170" t="s">
        <v>279</v>
      </c>
      <c r="AN129" s="189">
        <f>Mediciones!J262*1000</f>
        <v>0</v>
      </c>
      <c r="AO129" s="190"/>
    </row>
    <row r="130" spans="8:41" ht="15.75" thickBot="1">
      <c r="H130" s="169"/>
      <c r="K130" s="191">
        <f>M130+P130+S130+V130+Y130+AB130+AE130+AH130+AK130+AN130</f>
        <v>0</v>
      </c>
      <c r="L130" s="192" t="s">
        <v>54</v>
      </c>
      <c r="M130" s="193">
        <f>(IF(Mediciones!$H$5=1,IF(M129=0,M128,M129)+N128,IF(M129=0,N128,M129)+M128))/1000</f>
        <v>0</v>
      </c>
      <c r="N130" s="194"/>
      <c r="O130" s="192" t="s">
        <v>54</v>
      </c>
      <c r="P130" s="193">
        <f>(IF(Mediciones!$H$32=1,IF(P129=0,P128,P129)+Q128,IF(P129=0,Q128,P129)+P128))/1000</f>
        <v>0</v>
      </c>
      <c r="Q130" s="194"/>
      <c r="R130" s="192" t="s">
        <v>54</v>
      </c>
      <c r="S130" s="193">
        <f>(IF(Mediciones!$H$59=1,IF(S129=0,S128,S129)+T128,IF(S129=0,T128,S129)+S128))/1000</f>
        <v>0</v>
      </c>
      <c r="T130" s="194"/>
      <c r="U130" s="192" t="s">
        <v>54</v>
      </c>
      <c r="V130" s="193">
        <f>(IF(Mediciones!$H$86=1,IF(V129=0,V128,V129)+W128,IF(V129=0,W128,V129)+V128))/1000</f>
        <v>0</v>
      </c>
      <c r="W130" s="194"/>
      <c r="X130" s="192" t="s">
        <v>54</v>
      </c>
      <c r="Y130" s="193">
        <f>(IF(Mediciones!$H$113=1,IF(Y129=0,Y128,Y129)+Z128,IF(Y129=0,Z128,Y129)+Y128))/1000</f>
        <v>0</v>
      </c>
      <c r="Z130" s="194"/>
      <c r="AA130" s="192" t="s">
        <v>54</v>
      </c>
      <c r="AB130" s="193">
        <f>(IF(Mediciones!$H$140=1,IF(AB129=0,AB128,AB129)+AC128,IF(AB129=0,AC128,AB129)+AB128))/1000</f>
        <v>0</v>
      </c>
      <c r="AC130" s="194"/>
      <c r="AD130" s="192" t="s">
        <v>54</v>
      </c>
      <c r="AE130" s="193">
        <f>(IF(Mediciones!$H$167=1,IF(AE129=0,AE128,AE129)+AF128,IF(AE129=0,AF128,AE129)+AE128))/1000</f>
        <v>0</v>
      </c>
      <c r="AF130" s="194"/>
      <c r="AG130" s="192" t="s">
        <v>54</v>
      </c>
      <c r="AH130" s="193">
        <f>(IF(Mediciones!$H$194=1,IF(AH129=0,AH128,AH129)+AI128,IF(AH129=0,AI128,AH129)+AH128))/1000</f>
        <v>0</v>
      </c>
      <c r="AI130" s="194"/>
      <c r="AJ130" s="192" t="s">
        <v>54</v>
      </c>
      <c r="AK130" s="193">
        <f>(IF(Mediciones!$H$221=1,IF(AK129=0,AK128,AK129)+AL128,IF(AK129=0,AL128,AK129)+AK128))/1000</f>
        <v>0</v>
      </c>
      <c r="AL130" s="194"/>
      <c r="AM130" s="192" t="s">
        <v>54</v>
      </c>
      <c r="AN130" s="193">
        <f>(IF(Mediciones!$H$248=1,IF(AN129=0,AN128,AN129)+AO128,IF(AN129=0,AO128,AN129)+AN128))/1000</f>
        <v>0</v>
      </c>
      <c r="AO130" s="194"/>
    </row>
    <row r="131" spans="8:41" ht="15">
      <c r="H131" s="169"/>
      <c r="M131" s="181" t="s">
        <v>145</v>
      </c>
      <c r="N131" s="182" t="s">
        <v>1</v>
      </c>
      <c r="P131" s="181" t="s">
        <v>145</v>
      </c>
      <c r="Q131" s="182" t="s">
        <v>1</v>
      </c>
      <c r="S131" s="181" t="s">
        <v>145</v>
      </c>
      <c r="T131" s="182" t="s">
        <v>1</v>
      </c>
      <c r="V131" s="181" t="s">
        <v>145</v>
      </c>
      <c r="W131" s="182" t="s">
        <v>1</v>
      </c>
      <c r="Y131" s="181" t="s">
        <v>145</v>
      </c>
      <c r="Z131" s="182" t="s">
        <v>1</v>
      </c>
      <c r="AB131" s="181" t="s">
        <v>145</v>
      </c>
      <c r="AC131" s="182" t="s">
        <v>1</v>
      </c>
      <c r="AE131" s="181" t="s">
        <v>145</v>
      </c>
      <c r="AF131" s="182" t="s">
        <v>1</v>
      </c>
      <c r="AH131" s="181" t="s">
        <v>145</v>
      </c>
      <c r="AI131" s="182" t="s">
        <v>1</v>
      </c>
      <c r="AK131" s="181" t="s">
        <v>145</v>
      </c>
      <c r="AL131" s="182" t="s">
        <v>1</v>
      </c>
      <c r="AN131" s="181" t="s">
        <v>145</v>
      </c>
      <c r="AO131" s="182" t="s">
        <v>1</v>
      </c>
    </row>
    <row r="132" spans="8:41" ht="15.75" thickBot="1">
      <c r="H132" s="169"/>
      <c r="M132" s="183">
        <f>M$2</f>
        <v>1</v>
      </c>
      <c r="N132" s="184">
        <f>M$3</f>
        <v>1</v>
      </c>
      <c r="P132" s="183">
        <f>P$2</f>
        <v>1</v>
      </c>
      <c r="Q132" s="184">
        <f>P$3</f>
        <v>1</v>
      </c>
      <c r="S132" s="183">
        <f>S$2</f>
        <v>1</v>
      </c>
      <c r="T132" s="184">
        <f>S$3</f>
        <v>1</v>
      </c>
      <c r="V132" s="183">
        <f>V$2</f>
        <v>1</v>
      </c>
      <c r="W132" s="184">
        <f>V$3</f>
        <v>1</v>
      </c>
      <c r="Y132" s="183">
        <f>Y$2</f>
        <v>1</v>
      </c>
      <c r="Z132" s="184">
        <f>Y$3</f>
        <v>1</v>
      </c>
      <c r="AB132" s="183">
        <f>AB$2</f>
        <v>1</v>
      </c>
      <c r="AC132" s="184">
        <f>AB$3</f>
        <v>1</v>
      </c>
      <c r="AE132" s="183">
        <f>AE$2</f>
        <v>1</v>
      </c>
      <c r="AF132" s="184">
        <f>AE$3</f>
        <v>1</v>
      </c>
      <c r="AH132" s="183">
        <f>AH$2</f>
        <v>1</v>
      </c>
      <c r="AI132" s="184">
        <f>AH$3</f>
        <v>1</v>
      </c>
      <c r="AK132" s="183">
        <f>AK$2</f>
        <v>1</v>
      </c>
      <c r="AL132" s="184">
        <f>AK$3</f>
        <v>1</v>
      </c>
      <c r="AN132" s="183">
        <f>AN$2</f>
        <v>1</v>
      </c>
      <c r="AO132" s="184">
        <f>AN$3</f>
        <v>1</v>
      </c>
    </row>
    <row r="133" spans="8:41" ht="15.75" thickBot="1">
      <c r="H133" s="169"/>
      <c r="M133" s="185" t="s">
        <v>263</v>
      </c>
      <c r="N133" s="186" t="e">
        <f>IF(M132=1,DGET('Tabla 02'!$B$4:$AC$17,'Tabla 02'!$S$4,N131:N132),IF(M132=2,DGET('Tabla 02'!$B$18:$AC$31,'Tabla 02'!$S$18,N131:N132),IF(M132=3,DGET('Tabla 02'!$B$32:$AC$45,'Tabla 02'!$S$32,N131:N132),IF(M132=4,DGET('Tabla 02'!$B$46:$AC$59,'Tabla 02'!$S$46,N131:N132),IF(M132=5,DGET('Tabla 02'!$B$60:$AC$73,'Tabla 02'!$S$60,N131:N132),IF(M132=6,DGET('Tabla 02'!$B$74:$AC$87,'Tabla 02'!$S$74,N131:N132),0))))))</f>
        <v>#VALUE!</v>
      </c>
      <c r="P133" s="185" t="s">
        <v>263</v>
      </c>
      <c r="Q133" s="186" t="e">
        <f>IF(P132=1,DGET('Tabla 02'!$B$4:$AC$17,'Tabla 02'!$S$4,Q131:Q132),IF(P132=2,DGET('Tabla 02'!$B$18:$AC$31,'Tabla 02'!$S$18,Q131:Q132),IF(P132=3,DGET('Tabla 02'!$B$32:$AC$45,'Tabla 02'!$S$32,Q131:Q132),IF(P132=4,DGET('Tabla 02'!$B$46:$AC$59,'Tabla 02'!$S$46,Q131:Q132),IF(P132=5,DGET('Tabla 02'!$B$60:$AC$73,'Tabla 02'!$S$60,Q131:Q132),IF(P132=6,DGET('Tabla 02'!$B$74:$AC$87,'Tabla 02'!$S$74,Q131:Q132),0))))))</f>
        <v>#VALUE!</v>
      </c>
      <c r="S133" s="185" t="s">
        <v>263</v>
      </c>
      <c r="T133" s="186" t="e">
        <f>IF(S132=1,DGET('Tabla 02'!$B$4:$AC$17,'Tabla 02'!$S$4,T131:T132),IF(S132=2,DGET('Tabla 02'!$B$18:$AC$31,'Tabla 02'!$S$18,T131:T132),IF(S132=3,DGET('Tabla 02'!$B$32:$AC$45,'Tabla 02'!$S$32,T131:T132),IF(S132=4,DGET('Tabla 02'!$B$46:$AC$59,'Tabla 02'!$S$46,T131:T132),IF(S132=5,DGET('Tabla 02'!$B$60:$AC$73,'Tabla 02'!$S$60,T131:T132),IF(S132=6,DGET('Tabla 02'!$B$74:$AC$87,'Tabla 02'!$S$74,T131:T132),0))))))</f>
        <v>#VALUE!</v>
      </c>
      <c r="V133" s="185" t="s">
        <v>263</v>
      </c>
      <c r="W133" s="186" t="e">
        <f>IF(V132=1,DGET('Tabla 02'!$B$4:$AC$17,'Tabla 02'!$S$4,W131:W132),IF(V132=2,DGET('Tabla 02'!$B$18:$AC$31,'Tabla 02'!$S$18,W131:W132),IF(V132=3,DGET('Tabla 02'!$B$32:$AC$45,'Tabla 02'!$S$32,W131:W132),IF(V132=4,DGET('Tabla 02'!$B$46:$AC$59,'Tabla 02'!$S$46,W131:W132),IF(V132=5,DGET('Tabla 02'!$B$60:$AC$73,'Tabla 02'!$S$60,W131:W132),IF(V132=6,DGET('Tabla 02'!$B$74:$AC$87,'Tabla 02'!$S$74,W131:W132),0))))))</f>
        <v>#VALUE!</v>
      </c>
      <c r="Y133" s="185" t="s">
        <v>263</v>
      </c>
      <c r="Z133" s="186" t="e">
        <f>IF(Y132=1,DGET('Tabla 02'!$B$4:$AC$17,'Tabla 02'!$S$4,Z131:Z132),IF(Y132=2,DGET('Tabla 02'!$B$18:$AC$31,'Tabla 02'!$S$18,Z131:Z132),IF(Y132=3,DGET('Tabla 02'!$B$32:$AC$45,'Tabla 02'!$S$32,Z131:Z132),IF(Y132=4,DGET('Tabla 02'!$B$46:$AC$59,'Tabla 02'!$S$46,Z131:Z132),IF(Y132=5,DGET('Tabla 02'!$B$60:$AC$73,'Tabla 02'!$S$60,Z131:Z132),IF(Y132=6,DGET('Tabla 02'!$B$74:$AC$87,'Tabla 02'!$S$74,Z131:Z132),0))))))</f>
        <v>#VALUE!</v>
      </c>
      <c r="AB133" s="185" t="s">
        <v>263</v>
      </c>
      <c r="AC133" s="186" t="e">
        <f>IF(AB132=1,DGET('Tabla 02'!$B$4:$AC$17,'Tabla 02'!$S$4,AC131:AC132),IF(AB132=2,DGET('Tabla 02'!$B$18:$AC$31,'Tabla 02'!$S$18,AC131:AC132),IF(AB132=3,DGET('Tabla 02'!$B$32:$AC$45,'Tabla 02'!$S$32,AC131:AC132),IF(AB132=4,DGET('Tabla 02'!$B$46:$AC$59,'Tabla 02'!$S$46,AC131:AC132),IF(AB132=5,DGET('Tabla 02'!$B$60:$AC$73,'Tabla 02'!$S$60,AC131:AC132),IF(AB132=6,DGET('Tabla 02'!$B$74:$AC$87,'Tabla 02'!$S$74,AC131:AC132),0))))))</f>
        <v>#VALUE!</v>
      </c>
      <c r="AE133" s="185" t="s">
        <v>263</v>
      </c>
      <c r="AF133" s="186" t="e">
        <f>IF(AE132=1,DGET('Tabla 02'!$B$4:$AC$17,'Tabla 02'!$S$4,AF131:AF132),IF(AE132=2,DGET('Tabla 02'!$B$18:$AC$31,'Tabla 02'!$S$18,AF131:AF132),IF(AE132=3,DGET('Tabla 02'!$B$32:$AC$45,'Tabla 02'!$S$32,AF131:AF132),IF(AE132=4,DGET('Tabla 02'!$B$46:$AC$59,'Tabla 02'!$S$46,AF131:AF132),IF(AE132=5,DGET('Tabla 02'!$B$60:$AC$73,'Tabla 02'!$S$60,AF131:AF132),IF(AE132=6,DGET('Tabla 02'!$B$74:$AC$87,'Tabla 02'!$S$74,AF131:AF132),0))))))</f>
        <v>#VALUE!</v>
      </c>
      <c r="AH133" s="185" t="s">
        <v>263</v>
      </c>
      <c r="AI133" s="186" t="e">
        <f>IF(AH132=1,DGET('Tabla 02'!$B$4:$AC$17,'Tabla 02'!$S$4,AI131:AI132),IF(AH132=2,DGET('Tabla 02'!$B$18:$AC$31,'Tabla 02'!$S$18,AI131:AI132),IF(AH132=3,DGET('Tabla 02'!$B$32:$AC$45,'Tabla 02'!$S$32,AI131:AI132),IF(AH132=4,DGET('Tabla 02'!$B$46:$AC$59,'Tabla 02'!$S$46,AI131:AI132),IF(AH132=5,DGET('Tabla 02'!$B$60:$AC$73,'Tabla 02'!$S$60,AI131:AI132),IF(AH132=6,DGET('Tabla 02'!$B$74:$AC$87,'Tabla 02'!$S$74,AI131:AI132),0))))))</f>
        <v>#VALUE!</v>
      </c>
      <c r="AK133" s="185" t="s">
        <v>263</v>
      </c>
      <c r="AL133" s="186" t="e">
        <f>IF(AK132=1,DGET('Tabla 02'!$B$4:$AC$17,'Tabla 02'!$S$4,AL131:AL132),IF(AK132=2,DGET('Tabla 02'!$B$18:$AC$31,'Tabla 02'!$S$18,AL131:AL132),IF(AK132=3,DGET('Tabla 02'!$B$32:$AC$45,'Tabla 02'!$S$32,AL131:AL132),IF(AK132=4,DGET('Tabla 02'!$B$46:$AC$59,'Tabla 02'!$S$46,AL131:AL132),IF(AK132=5,DGET('Tabla 02'!$B$60:$AC$73,'Tabla 02'!$S$60,AL131:AL132),IF(AK132=6,DGET('Tabla 02'!$B$74:$AC$87,'Tabla 02'!$S$74,AL131:AL132),0))))))</f>
        <v>#VALUE!</v>
      </c>
      <c r="AN133" s="185" t="s">
        <v>263</v>
      </c>
      <c r="AO133" s="186" t="e">
        <f>IF(AN132=1,DGET('Tabla 02'!$B$4:$AC$17,'Tabla 02'!$S$4,AO131:AO132),IF(AN132=2,DGET('Tabla 02'!$B$18:$AC$31,'Tabla 02'!$S$18,AO131:AO132),IF(AN132=3,DGET('Tabla 02'!$B$32:$AC$45,'Tabla 02'!$S$32,AO131:AO132),IF(AN132=4,DGET('Tabla 02'!$B$46:$AC$59,'Tabla 02'!$S$46,AO131:AO132),IF(AN132=5,DGET('Tabla 02'!$B$60:$AC$73,'Tabla 02'!$S$60,AO131:AO132),IF(AN132=6,DGET('Tabla 02'!$B$74:$AC$87,'Tabla 02'!$S$74,AO131:AO132),0))))))</f>
        <v>#VALUE!</v>
      </c>
    </row>
    <row r="134" spans="8:41" ht="15">
      <c r="H134" s="169"/>
      <c r="M134" s="181" t="s">
        <v>145</v>
      </c>
      <c r="N134" s="182" t="s">
        <v>1</v>
      </c>
      <c r="P134" s="181" t="s">
        <v>145</v>
      </c>
      <c r="Q134" s="182" t="s">
        <v>1</v>
      </c>
      <c r="S134" s="181" t="s">
        <v>145</v>
      </c>
      <c r="T134" s="182" t="s">
        <v>1</v>
      </c>
      <c r="V134" s="181" t="s">
        <v>145</v>
      </c>
      <c r="W134" s="182" t="s">
        <v>1</v>
      </c>
      <c r="Y134" s="181" t="s">
        <v>145</v>
      </c>
      <c r="Z134" s="182" t="s">
        <v>1</v>
      </c>
      <c r="AB134" s="181" t="s">
        <v>145</v>
      </c>
      <c r="AC134" s="182" t="s">
        <v>1</v>
      </c>
      <c r="AE134" s="181" t="s">
        <v>145</v>
      </c>
      <c r="AF134" s="182" t="s">
        <v>1</v>
      </c>
      <c r="AH134" s="181" t="s">
        <v>145</v>
      </c>
      <c r="AI134" s="182" t="s">
        <v>1</v>
      </c>
      <c r="AK134" s="181" t="s">
        <v>145</v>
      </c>
      <c r="AL134" s="182" t="s">
        <v>1</v>
      </c>
      <c r="AN134" s="181" t="s">
        <v>145</v>
      </c>
      <c r="AO134" s="182" t="s">
        <v>1</v>
      </c>
    </row>
    <row r="135" spans="8:41" ht="15.75" thickBot="1">
      <c r="H135" s="169"/>
      <c r="M135" s="183">
        <f>M$2</f>
        <v>1</v>
      </c>
      <c r="N135" s="184">
        <f>N$3</f>
        <v>1</v>
      </c>
      <c r="P135" s="183">
        <f>P$2</f>
        <v>1</v>
      </c>
      <c r="Q135" s="184">
        <f>Q$3</f>
        <v>1</v>
      </c>
      <c r="S135" s="183">
        <f>S$2</f>
        <v>1</v>
      </c>
      <c r="T135" s="184">
        <f>T$3</f>
        <v>1</v>
      </c>
      <c r="V135" s="183">
        <f>V$2</f>
        <v>1</v>
      </c>
      <c r="W135" s="184">
        <f>W$3</f>
        <v>1</v>
      </c>
      <c r="Y135" s="183">
        <f>Y$2</f>
        <v>1</v>
      </c>
      <c r="Z135" s="184">
        <f>Z$3</f>
        <v>1</v>
      </c>
      <c r="AB135" s="183">
        <f>AB$2</f>
        <v>1</v>
      </c>
      <c r="AC135" s="184">
        <f>AC$3</f>
        <v>1</v>
      </c>
      <c r="AE135" s="183">
        <f>AE$2</f>
        <v>1</v>
      </c>
      <c r="AF135" s="184">
        <f>AF$3</f>
        <v>1</v>
      </c>
      <c r="AH135" s="183">
        <f>AH$2</f>
        <v>1</v>
      </c>
      <c r="AI135" s="184">
        <f>AI$3</f>
        <v>1</v>
      </c>
      <c r="AK135" s="183">
        <f>AK$2</f>
        <v>1</v>
      </c>
      <c r="AL135" s="184">
        <f>AL$3</f>
        <v>1</v>
      </c>
      <c r="AN135" s="183">
        <f>AN$2</f>
        <v>1</v>
      </c>
      <c r="AO135" s="184">
        <f>AO$3</f>
        <v>1</v>
      </c>
    </row>
    <row r="136" spans="8:41" ht="15.75" thickBot="1">
      <c r="H136" s="169"/>
      <c r="M136" s="185" t="s">
        <v>263</v>
      </c>
      <c r="N136" s="186" t="e">
        <f>IF(M135=1,DGET('Tabla 02'!$B$4:$AC$17,'Tabla 02'!$S$4,N134:N135),IF(M135=2,DGET('Tabla 02'!$B$18:$AC$31,'Tabla 02'!$S$18,N134:N135),IF(M135=3,DGET('Tabla 02'!$B$32:$AC$45,'Tabla 02'!$S$32,N134:N135),IF(M135=4,DGET('Tabla 02'!$B$46:$AC$59,'Tabla 02'!$S$46,N134:N135),IF(M135=5,DGET('Tabla 02'!$B$60:$AC$73,'Tabla 02'!$S$60,N134:N135),IF(M135=6,DGET('Tabla 02'!$B$74:$AC$87,'Tabla 02'!$S$74,N134:N135),0))))))</f>
        <v>#VALUE!</v>
      </c>
      <c r="P136" s="185" t="s">
        <v>263</v>
      </c>
      <c r="Q136" s="186" t="e">
        <f>IF(P135=1,DGET('Tabla 02'!$B$4:$AC$17,'Tabla 02'!$S$4,Q134:Q135),IF(P135=2,DGET('Tabla 02'!$B$18:$AC$31,'Tabla 02'!$S$18,Q134:Q135),IF(P135=3,DGET('Tabla 02'!$B$32:$AC$45,'Tabla 02'!$S$32,Q134:Q135),IF(P135=4,DGET('Tabla 02'!$B$46:$AC$59,'Tabla 02'!$S$46,Q134:Q135),IF(P135=5,DGET('Tabla 02'!$B$60:$AC$73,'Tabla 02'!$S$60,Q134:Q135),IF(P135=6,DGET('Tabla 02'!$B$74:$AC$87,'Tabla 02'!$S$74,Q134:Q135),0))))))</f>
        <v>#VALUE!</v>
      </c>
      <c r="S136" s="185" t="s">
        <v>263</v>
      </c>
      <c r="T136" s="186" t="e">
        <f>IF(S135=1,DGET('Tabla 02'!$B$4:$AC$17,'Tabla 02'!$S$4,T134:T135),IF(S135=2,DGET('Tabla 02'!$B$18:$AC$31,'Tabla 02'!$S$18,T134:T135),IF(S135=3,DGET('Tabla 02'!$B$32:$AC$45,'Tabla 02'!$S$32,T134:T135),IF(S135=4,DGET('Tabla 02'!$B$46:$AC$59,'Tabla 02'!$S$46,T134:T135),IF(S135=5,DGET('Tabla 02'!$B$60:$AC$73,'Tabla 02'!$S$60,T134:T135),IF(S135=6,DGET('Tabla 02'!$B$74:$AC$87,'Tabla 02'!$S$74,T134:T135),0))))))</f>
        <v>#VALUE!</v>
      </c>
      <c r="V136" s="185" t="s">
        <v>263</v>
      </c>
      <c r="W136" s="186" t="e">
        <f>IF(V135=1,DGET('Tabla 02'!$B$4:$AC$17,'Tabla 02'!$S$4,W134:W135),IF(V135=2,DGET('Tabla 02'!$B$18:$AC$31,'Tabla 02'!$S$18,W134:W135),IF(V135=3,DGET('Tabla 02'!$B$32:$AC$45,'Tabla 02'!$S$32,W134:W135),IF(V135=4,DGET('Tabla 02'!$B$46:$AC$59,'Tabla 02'!$S$46,W134:W135),IF(V135=5,DGET('Tabla 02'!$B$60:$AC$73,'Tabla 02'!$S$60,W134:W135),IF(V135=6,DGET('Tabla 02'!$B$74:$AC$87,'Tabla 02'!$S$74,W134:W135),0))))))</f>
        <v>#VALUE!</v>
      </c>
      <c r="Y136" s="185" t="s">
        <v>263</v>
      </c>
      <c r="Z136" s="186" t="e">
        <f>IF(Y135=1,DGET('Tabla 02'!$B$4:$AC$17,'Tabla 02'!$S$4,Z134:Z135),IF(Y135=2,DGET('Tabla 02'!$B$18:$AC$31,'Tabla 02'!$S$18,Z134:Z135),IF(Y135=3,DGET('Tabla 02'!$B$32:$AC$45,'Tabla 02'!$S$32,Z134:Z135),IF(Y135=4,DGET('Tabla 02'!$B$46:$AC$59,'Tabla 02'!$S$46,Z134:Z135),IF(Y135=5,DGET('Tabla 02'!$B$60:$AC$73,'Tabla 02'!$S$60,Z134:Z135),IF(Y135=6,DGET('Tabla 02'!$B$74:$AC$87,'Tabla 02'!$S$74,Z134:Z135),0))))))</f>
        <v>#VALUE!</v>
      </c>
      <c r="AB136" s="185" t="s">
        <v>263</v>
      </c>
      <c r="AC136" s="186" t="e">
        <f>IF(AB135=1,DGET('Tabla 02'!$B$4:$AC$17,'Tabla 02'!$S$4,AC134:AC135),IF(AB135=2,DGET('Tabla 02'!$B$18:$AC$31,'Tabla 02'!$S$18,AC134:AC135),IF(AB135=3,DGET('Tabla 02'!$B$32:$AC$45,'Tabla 02'!$S$32,AC134:AC135),IF(AB135=4,DGET('Tabla 02'!$B$46:$AC$59,'Tabla 02'!$S$46,AC134:AC135),IF(AB135=5,DGET('Tabla 02'!$B$60:$AC$73,'Tabla 02'!$S$60,AC134:AC135),IF(AB135=6,DGET('Tabla 02'!$B$74:$AC$87,'Tabla 02'!$S$74,AC134:AC135),0))))))</f>
        <v>#VALUE!</v>
      </c>
      <c r="AE136" s="185" t="s">
        <v>263</v>
      </c>
      <c r="AF136" s="186" t="e">
        <f>IF(AE135=1,DGET('Tabla 02'!$B$4:$AC$17,'Tabla 02'!$S$4,AF134:AF135),IF(AE135=2,DGET('Tabla 02'!$B$18:$AC$31,'Tabla 02'!$S$18,AF134:AF135),IF(AE135=3,DGET('Tabla 02'!$B$32:$AC$45,'Tabla 02'!$S$32,AF134:AF135),IF(AE135=4,DGET('Tabla 02'!$B$46:$AC$59,'Tabla 02'!$S$46,AF134:AF135),IF(AE135=5,DGET('Tabla 02'!$B$60:$AC$73,'Tabla 02'!$S$60,AF134:AF135),IF(AE135=6,DGET('Tabla 02'!$B$74:$AC$87,'Tabla 02'!$S$74,AF134:AF135),0))))))</f>
        <v>#VALUE!</v>
      </c>
      <c r="AH136" s="185" t="s">
        <v>263</v>
      </c>
      <c r="AI136" s="186" t="e">
        <f>IF(AH135=1,DGET('Tabla 02'!$B$4:$AC$17,'Tabla 02'!$S$4,AI134:AI135),IF(AH135=2,DGET('Tabla 02'!$B$18:$AC$31,'Tabla 02'!$S$18,AI134:AI135),IF(AH135=3,DGET('Tabla 02'!$B$32:$AC$45,'Tabla 02'!$S$32,AI134:AI135),IF(AH135=4,DGET('Tabla 02'!$B$46:$AC$59,'Tabla 02'!$S$46,AI134:AI135),IF(AH135=5,DGET('Tabla 02'!$B$60:$AC$73,'Tabla 02'!$S$60,AI134:AI135),IF(AH135=6,DGET('Tabla 02'!$B$74:$AC$87,'Tabla 02'!$S$74,AI134:AI135),0))))))</f>
        <v>#VALUE!</v>
      </c>
      <c r="AK136" s="185" t="s">
        <v>263</v>
      </c>
      <c r="AL136" s="186" t="e">
        <f>IF(AK135=1,DGET('Tabla 02'!$B$4:$AC$17,'Tabla 02'!$S$4,AL134:AL135),IF(AK135=2,DGET('Tabla 02'!$B$18:$AC$31,'Tabla 02'!$S$18,AL134:AL135),IF(AK135=3,DGET('Tabla 02'!$B$32:$AC$45,'Tabla 02'!$S$32,AL134:AL135),IF(AK135=4,DGET('Tabla 02'!$B$46:$AC$59,'Tabla 02'!$S$46,AL134:AL135),IF(AK135=5,DGET('Tabla 02'!$B$60:$AC$73,'Tabla 02'!$S$60,AL134:AL135),IF(AK135=6,DGET('Tabla 02'!$B$74:$AC$87,'Tabla 02'!$S$74,AL134:AL135),0))))))</f>
        <v>#VALUE!</v>
      </c>
      <c r="AN136" s="185" t="s">
        <v>263</v>
      </c>
      <c r="AO136" s="186" t="e">
        <f>IF(AN135=1,DGET('Tabla 02'!$B$4:$AC$17,'Tabla 02'!$S$4,AO134:AO135),IF(AN135=2,DGET('Tabla 02'!$B$18:$AC$31,'Tabla 02'!$S$18,AO134:AO135),IF(AN135=3,DGET('Tabla 02'!$B$32:$AC$45,'Tabla 02'!$S$32,AO134:AO135),IF(AN135=4,DGET('Tabla 02'!$B$46:$AC$59,'Tabla 02'!$S$46,AO134:AO135),IF(AN135=5,DGET('Tabla 02'!$B$60:$AC$73,'Tabla 02'!$S$60,AO134:AO135),IF(AN135=6,DGET('Tabla 02'!$B$74:$AC$87,'Tabla 02'!$S$74,AO134:AO135),0))))))</f>
        <v>#VALUE!</v>
      </c>
    </row>
    <row r="137" spans="8:41" ht="15.75" thickBot="1">
      <c r="H137" s="169"/>
      <c r="L137" s="199" t="s">
        <v>278</v>
      </c>
      <c r="M137" s="187">
        <f>_xlfn.IFERROR(N$133*M$4/1000,0)</f>
        <v>0</v>
      </c>
      <c r="N137" s="188">
        <f>_xlfn.IFERROR(N$136*N$4/1000,0)</f>
        <v>0</v>
      </c>
      <c r="O137" s="170" t="s">
        <v>278</v>
      </c>
      <c r="P137" s="187">
        <f>_xlfn.IFERROR(Q$133*P$4/1000,0)</f>
        <v>0</v>
      </c>
      <c r="Q137" s="188">
        <f>_xlfn.IFERROR(Q$136*Q$4/1000,0)</f>
        <v>0</v>
      </c>
      <c r="R137" s="170" t="s">
        <v>278</v>
      </c>
      <c r="S137" s="187">
        <f>_xlfn.IFERROR(T$133*S$4/1000,0)</f>
        <v>0</v>
      </c>
      <c r="T137" s="188">
        <f>_xlfn.IFERROR(T$136*T$4/1000,0)</f>
        <v>0</v>
      </c>
      <c r="U137" s="170" t="s">
        <v>278</v>
      </c>
      <c r="V137" s="187">
        <f>_xlfn.IFERROR(W$133*V$4/1000,0)</f>
        <v>0</v>
      </c>
      <c r="W137" s="188">
        <f>_xlfn.IFERROR(W$136*W$4/1000,0)</f>
        <v>0</v>
      </c>
      <c r="X137" s="170" t="s">
        <v>278</v>
      </c>
      <c r="Y137" s="187">
        <f>_xlfn.IFERROR(Z$133*Y$4/1000,0)</f>
        <v>0</v>
      </c>
      <c r="Z137" s="188">
        <f>_xlfn.IFERROR(Z$136*Z$4/1000,0)</f>
        <v>0</v>
      </c>
      <c r="AA137" s="170" t="s">
        <v>278</v>
      </c>
      <c r="AB137" s="187">
        <f>_xlfn.IFERROR(AC$133*AB$4/1000,0)</f>
        <v>0</v>
      </c>
      <c r="AC137" s="188">
        <f>_xlfn.IFERROR(AC$136*AC$4/1000,0)</f>
        <v>0</v>
      </c>
      <c r="AD137" s="170" t="s">
        <v>278</v>
      </c>
      <c r="AE137" s="187">
        <f>_xlfn.IFERROR(AF$133*AE$4/1000,0)</f>
        <v>0</v>
      </c>
      <c r="AF137" s="188">
        <f>_xlfn.IFERROR(AF$136*AF$4/1000,0)</f>
        <v>0</v>
      </c>
      <c r="AG137" s="170" t="s">
        <v>278</v>
      </c>
      <c r="AH137" s="187">
        <f>_xlfn.IFERROR(AI$133*AH$4/1000,0)</f>
        <v>0</v>
      </c>
      <c r="AI137" s="188">
        <f>_xlfn.IFERROR(AI$136*AI$4/1000,0)</f>
        <v>0</v>
      </c>
      <c r="AJ137" s="170" t="s">
        <v>278</v>
      </c>
      <c r="AK137" s="187">
        <f>_xlfn.IFERROR(AL$133*AK$4/1000,0)</f>
        <v>0</v>
      </c>
      <c r="AL137" s="188">
        <f>_xlfn.IFERROR(AL$136*AL$4/1000,0)</f>
        <v>0</v>
      </c>
      <c r="AM137" s="170" t="s">
        <v>278</v>
      </c>
      <c r="AN137" s="187">
        <f>_xlfn.IFERROR(AO$133*AN$4/1000,0)</f>
        <v>0</v>
      </c>
      <c r="AO137" s="188">
        <f>_xlfn.IFERROR(AO$136*AO$4/1000,0)</f>
        <v>0</v>
      </c>
    </row>
    <row r="138" spans="8:41" ht="15.75" thickBot="1">
      <c r="H138" s="169"/>
      <c r="K138" s="424">
        <f>M138+P138+S138+V138+Y138+AB138+AE138+AH138+AK138+AN138</f>
        <v>0</v>
      </c>
      <c r="L138" s="170" t="s">
        <v>279</v>
      </c>
      <c r="M138" s="189">
        <f>Mediciones!J21*1000</f>
        <v>0</v>
      </c>
      <c r="N138" s="190"/>
      <c r="O138" s="170" t="s">
        <v>279</v>
      </c>
      <c r="P138" s="189">
        <f>Mediciones!J48*1000</f>
        <v>0</v>
      </c>
      <c r="Q138" s="190"/>
      <c r="R138" s="170" t="s">
        <v>279</v>
      </c>
      <c r="S138" s="189">
        <f>Mediciones!J75*1000</f>
        <v>0</v>
      </c>
      <c r="T138" s="190"/>
      <c r="U138" s="170" t="s">
        <v>279</v>
      </c>
      <c r="V138" s="189">
        <f>Mediciones!J102*1000</f>
        <v>0</v>
      </c>
      <c r="W138" s="190"/>
      <c r="X138" s="170" t="s">
        <v>279</v>
      </c>
      <c r="Y138" s="189">
        <f>Mediciones!J129*1000</f>
        <v>0</v>
      </c>
      <c r="Z138" s="190"/>
      <c r="AA138" s="170" t="s">
        <v>279</v>
      </c>
      <c r="AB138" s="189">
        <f>Mediciones!J156*1000</f>
        <v>0</v>
      </c>
      <c r="AC138" s="190"/>
      <c r="AD138" s="170" t="s">
        <v>279</v>
      </c>
      <c r="AE138" s="189">
        <f>Mediciones!J183*1000</f>
        <v>0</v>
      </c>
      <c r="AF138" s="190"/>
      <c r="AG138" s="170" t="s">
        <v>279</v>
      </c>
      <c r="AH138" s="189">
        <f>Mediciones!J210*1000</f>
        <v>0</v>
      </c>
      <c r="AI138" s="190"/>
      <c r="AJ138" s="170" t="s">
        <v>279</v>
      </c>
      <c r="AK138" s="189">
        <f>Mediciones!J237*1000</f>
        <v>0</v>
      </c>
      <c r="AL138" s="190"/>
      <c r="AM138" s="170" t="s">
        <v>279</v>
      </c>
      <c r="AN138" s="189">
        <f>Mediciones!J264*1000</f>
        <v>0</v>
      </c>
      <c r="AO138" s="190"/>
    </row>
    <row r="139" spans="8:41" ht="15.75" thickBot="1">
      <c r="H139" s="169"/>
      <c r="K139" s="191">
        <f>M139+P139+S139+V139+Y139+AB139+AE139+AH139+AK139+AN139</f>
        <v>0</v>
      </c>
      <c r="L139" s="192" t="s">
        <v>56</v>
      </c>
      <c r="M139" s="193">
        <f>(IF(Mediciones!$H$5=1,IF(M138=0,M137,M138)+N137,IF(M138=0,N137,M138)+M137))/1000</f>
        <v>0</v>
      </c>
      <c r="N139" s="194"/>
      <c r="O139" s="192" t="s">
        <v>56</v>
      </c>
      <c r="P139" s="193">
        <f>(IF(Mediciones!$H$32=1,IF(P138=0,P137,P138)+Q137,IF(P138=0,Q137,P138)+P137))/1000</f>
        <v>0</v>
      </c>
      <c r="Q139" s="194"/>
      <c r="R139" s="192" t="s">
        <v>56</v>
      </c>
      <c r="S139" s="193">
        <f>(IF(Mediciones!$H$59=1,IF(S138=0,S137,S138)+T137,IF(S138=0,T137,S138)+S137))/1000</f>
        <v>0</v>
      </c>
      <c r="T139" s="194"/>
      <c r="U139" s="192" t="s">
        <v>56</v>
      </c>
      <c r="V139" s="193">
        <f>(IF(Mediciones!$H$86=1,IF(V138=0,V137,V138)+W137,IF(V138=0,W137,V138)+V137))/1000</f>
        <v>0</v>
      </c>
      <c r="W139" s="194"/>
      <c r="X139" s="192" t="s">
        <v>56</v>
      </c>
      <c r="Y139" s="193">
        <f>(IF(Mediciones!$H$113=1,IF(Y138=0,Y137,Y138)+Z137,IF(Y138=0,Z137,Y138)+Y137))/1000</f>
        <v>0</v>
      </c>
      <c r="Z139" s="194"/>
      <c r="AA139" s="192" t="s">
        <v>56</v>
      </c>
      <c r="AB139" s="193">
        <f>(IF(Mediciones!$H$140=1,IF(AB138=0,AB137,AB138)+AC137,IF(AB138=0,AC137,AB138)+AB137))/1000</f>
        <v>0</v>
      </c>
      <c r="AC139" s="194"/>
      <c r="AD139" s="192" t="s">
        <v>56</v>
      </c>
      <c r="AE139" s="193">
        <f>(IF(Mediciones!$H$167=1,IF(AE138=0,AE137,AE138)+AF137,IF(AE138=0,AF137,AE138)+AE137))/1000</f>
        <v>0</v>
      </c>
      <c r="AF139" s="194"/>
      <c r="AG139" s="192" t="s">
        <v>56</v>
      </c>
      <c r="AH139" s="193">
        <f>(IF(Mediciones!$H$194=1,IF(AH138=0,AH137,AH138)+AI137,IF(AH138=0,AI137,AH138)+AH137))/1000</f>
        <v>0</v>
      </c>
      <c r="AI139" s="194"/>
      <c r="AJ139" s="192" t="s">
        <v>56</v>
      </c>
      <c r="AK139" s="193">
        <f>(IF(Mediciones!$H$221=1,IF(AK138=0,AK137,AK138)+AL137,IF(AK138=0,AL137,AK138)+AK137))/1000</f>
        <v>0</v>
      </c>
      <c r="AL139" s="194"/>
      <c r="AM139" s="192" t="s">
        <v>56</v>
      </c>
      <c r="AN139" s="193">
        <f>(IF(Mediciones!$H$248=1,IF(AN138=0,AN137,AN138)+AO137,IF(AN138=0,AO137,AN138)+AN137))/1000</f>
        <v>0</v>
      </c>
      <c r="AO139" s="194"/>
    </row>
    <row r="140" spans="8:41" ht="15">
      <c r="H140" s="169"/>
      <c r="M140" s="181" t="s">
        <v>145</v>
      </c>
      <c r="N140" s="182" t="s">
        <v>1</v>
      </c>
      <c r="P140" s="181" t="s">
        <v>145</v>
      </c>
      <c r="Q140" s="182" t="s">
        <v>1</v>
      </c>
      <c r="S140" s="181" t="s">
        <v>145</v>
      </c>
      <c r="T140" s="182" t="s">
        <v>1</v>
      </c>
      <c r="V140" s="181" t="s">
        <v>145</v>
      </c>
      <c r="W140" s="182" t="s">
        <v>1</v>
      </c>
      <c r="Y140" s="181" t="s">
        <v>145</v>
      </c>
      <c r="Z140" s="182" t="s">
        <v>1</v>
      </c>
      <c r="AB140" s="181" t="s">
        <v>145</v>
      </c>
      <c r="AC140" s="182" t="s">
        <v>1</v>
      </c>
      <c r="AE140" s="181" t="s">
        <v>145</v>
      </c>
      <c r="AF140" s="182" t="s">
        <v>1</v>
      </c>
      <c r="AH140" s="181" t="s">
        <v>145</v>
      </c>
      <c r="AI140" s="182" t="s">
        <v>1</v>
      </c>
      <c r="AK140" s="181" t="s">
        <v>145</v>
      </c>
      <c r="AL140" s="182" t="s">
        <v>1</v>
      </c>
      <c r="AN140" s="181" t="s">
        <v>145</v>
      </c>
      <c r="AO140" s="182" t="s">
        <v>1</v>
      </c>
    </row>
    <row r="141" spans="8:41" ht="15.75" thickBot="1">
      <c r="H141" s="169"/>
      <c r="M141" s="183">
        <f>M$2</f>
        <v>1</v>
      </c>
      <c r="N141" s="184">
        <f>M$3</f>
        <v>1</v>
      </c>
      <c r="P141" s="183">
        <f>P$2</f>
        <v>1</v>
      </c>
      <c r="Q141" s="184">
        <f>P$3</f>
        <v>1</v>
      </c>
      <c r="S141" s="183">
        <f>S$2</f>
        <v>1</v>
      </c>
      <c r="T141" s="184">
        <f>S$3</f>
        <v>1</v>
      </c>
      <c r="V141" s="183">
        <f>V$2</f>
        <v>1</v>
      </c>
      <c r="W141" s="184">
        <f>V$3</f>
        <v>1</v>
      </c>
      <c r="Y141" s="183">
        <f>Y$2</f>
        <v>1</v>
      </c>
      <c r="Z141" s="184">
        <f>Y$3</f>
        <v>1</v>
      </c>
      <c r="AB141" s="183">
        <f>AB$2</f>
        <v>1</v>
      </c>
      <c r="AC141" s="184">
        <f>AB$3</f>
        <v>1</v>
      </c>
      <c r="AE141" s="183">
        <f>AE$2</f>
        <v>1</v>
      </c>
      <c r="AF141" s="184">
        <f>AE$3</f>
        <v>1</v>
      </c>
      <c r="AH141" s="183">
        <f>AH$2</f>
        <v>1</v>
      </c>
      <c r="AI141" s="184">
        <f>AH$3</f>
        <v>1</v>
      </c>
      <c r="AK141" s="183">
        <f>AK$2</f>
        <v>1</v>
      </c>
      <c r="AL141" s="184">
        <f>AK$3</f>
        <v>1</v>
      </c>
      <c r="AN141" s="183">
        <f>AN$2</f>
        <v>1</v>
      </c>
      <c r="AO141" s="184">
        <f>AN$3</f>
        <v>1</v>
      </c>
    </row>
    <row r="142" spans="8:41" ht="15.75" thickBot="1">
      <c r="H142" s="169"/>
      <c r="M142" s="185" t="s">
        <v>265</v>
      </c>
      <c r="N142" s="186" t="e">
        <f>IF(M141=1,DGET('Tabla 02'!$B$4:$AC$17,'Tabla 02'!$T$4,N140:N141),IF(M141=2,DGET('Tabla 02'!$B$18:$AC$31,'Tabla 02'!$T$18,N140:N141),IF(M141=3,DGET('Tabla 02'!$B$32:$AC$45,'Tabla 02'!$T$32,N140:N141),IF(M141=4,DGET('Tabla 02'!$B$46:$AC$59,'Tabla 02'!$T$46,N140:N141),IF(M141=5,DGET('Tabla 02'!$B$60:$AC$73,'Tabla 02'!$T$60,N140:N141),IF(M141=6,DGET('Tabla 02'!$B$74:$AC$87,'Tabla 02'!$T$74,N140:N141),0))))))</f>
        <v>#VALUE!</v>
      </c>
      <c r="P142" s="185" t="s">
        <v>265</v>
      </c>
      <c r="Q142" s="186" t="e">
        <f>IF(P141=1,DGET('Tabla 02'!$B$4:$AC$17,'Tabla 02'!$T$4,Q140:Q141),IF(P141=2,DGET('Tabla 02'!$B$18:$AC$31,'Tabla 02'!$T$18,Q140:Q141),IF(P141=3,DGET('Tabla 02'!$B$32:$AC$45,'Tabla 02'!$T$32,Q140:Q141),IF(P141=4,DGET('Tabla 02'!$B$46:$AC$59,'Tabla 02'!$T$46,Q140:Q141),IF(P141=5,DGET('Tabla 02'!$B$60:$AC$73,'Tabla 02'!$T$60,Q140:Q141),IF(P141=6,DGET('Tabla 02'!$B$74:$AC$87,'Tabla 02'!$T$74,Q140:Q141),0))))))</f>
        <v>#VALUE!</v>
      </c>
      <c r="S142" s="185" t="s">
        <v>265</v>
      </c>
      <c r="T142" s="186" t="e">
        <f>IF(S141=1,DGET('Tabla 02'!$B$4:$AC$17,'Tabla 02'!$T$4,T140:T141),IF(S141=2,DGET('Tabla 02'!$B$18:$AC$31,'Tabla 02'!$T$18,T140:T141),IF(S141=3,DGET('Tabla 02'!$B$32:$AC$45,'Tabla 02'!$T$32,T140:T141),IF(S141=4,DGET('Tabla 02'!$B$46:$AC$59,'Tabla 02'!$T$46,T140:T141),IF(S141=5,DGET('Tabla 02'!$B$60:$AC$73,'Tabla 02'!$T$60,T140:T141),IF(S141=6,DGET('Tabla 02'!$B$74:$AC$87,'Tabla 02'!$T$74,T140:T141),0))))))</f>
        <v>#VALUE!</v>
      </c>
      <c r="V142" s="185" t="s">
        <v>265</v>
      </c>
      <c r="W142" s="186" t="e">
        <f>IF(V141=1,DGET('Tabla 02'!$B$4:$AC$17,'Tabla 02'!$T$4,W140:W141),IF(V141=2,DGET('Tabla 02'!$B$18:$AC$31,'Tabla 02'!$T$18,W140:W141),IF(V141=3,DGET('Tabla 02'!$B$32:$AC$45,'Tabla 02'!$T$32,W140:W141),IF(V141=4,DGET('Tabla 02'!$B$46:$AC$59,'Tabla 02'!$T$46,W140:W141),IF(V141=5,DGET('Tabla 02'!$B$60:$AC$73,'Tabla 02'!$T$60,W140:W141),IF(V141=6,DGET('Tabla 02'!$B$74:$AC$87,'Tabla 02'!$T$74,W140:W141),0))))))</f>
        <v>#VALUE!</v>
      </c>
      <c r="Y142" s="185" t="s">
        <v>265</v>
      </c>
      <c r="Z142" s="186" t="e">
        <f>IF(Y141=1,DGET('Tabla 02'!$B$4:$AC$17,'Tabla 02'!$T$4,Z140:Z141),IF(Y141=2,DGET('Tabla 02'!$B$18:$AC$31,'Tabla 02'!$T$18,Z140:Z141),IF(Y141=3,DGET('Tabla 02'!$B$32:$AC$45,'Tabla 02'!$T$32,Z140:Z141),IF(Y141=4,DGET('Tabla 02'!$B$46:$AC$59,'Tabla 02'!$T$46,Z140:Z141),IF(Y141=5,DGET('Tabla 02'!$B$60:$AC$73,'Tabla 02'!$T$60,Z140:Z141),IF(Y141=6,DGET('Tabla 02'!$B$74:$AC$87,'Tabla 02'!$T$74,Z140:Z141),0))))))</f>
        <v>#VALUE!</v>
      </c>
      <c r="AB142" s="185" t="s">
        <v>265</v>
      </c>
      <c r="AC142" s="186" t="e">
        <f>IF(AB141=1,DGET('Tabla 02'!$B$4:$AC$17,'Tabla 02'!$T$4,AC140:AC141),IF(AB141=2,DGET('Tabla 02'!$B$18:$AC$31,'Tabla 02'!$T$18,AC140:AC141),IF(AB141=3,DGET('Tabla 02'!$B$32:$AC$45,'Tabla 02'!$T$32,AC140:AC141),IF(AB141=4,DGET('Tabla 02'!$B$46:$AC$59,'Tabla 02'!$T$46,AC140:AC141),IF(AB141=5,DGET('Tabla 02'!$B$60:$AC$73,'Tabla 02'!$T$60,AC140:AC141),IF(AB141=6,DGET('Tabla 02'!$B$74:$AC$87,'Tabla 02'!$T$74,AC140:AC141),0))))))</f>
        <v>#VALUE!</v>
      </c>
      <c r="AE142" s="185" t="s">
        <v>265</v>
      </c>
      <c r="AF142" s="186" t="e">
        <f>IF(AE141=1,DGET('Tabla 02'!$B$4:$AC$17,'Tabla 02'!$T$4,AF140:AF141),IF(AE141=2,DGET('Tabla 02'!$B$18:$AC$31,'Tabla 02'!$T$18,AF140:AF141),IF(AE141=3,DGET('Tabla 02'!$B$32:$AC$45,'Tabla 02'!$T$32,AF140:AF141),IF(AE141=4,DGET('Tabla 02'!$B$46:$AC$59,'Tabla 02'!$T$46,AF140:AF141),IF(AE141=5,DGET('Tabla 02'!$B$60:$AC$73,'Tabla 02'!$T$60,AF140:AF141),IF(AE141=6,DGET('Tabla 02'!$B$74:$AC$87,'Tabla 02'!$T$74,AF140:AF141),0))))))</f>
        <v>#VALUE!</v>
      </c>
      <c r="AH142" s="185" t="s">
        <v>265</v>
      </c>
      <c r="AI142" s="186" t="e">
        <f>IF(AH141=1,DGET('Tabla 02'!$B$4:$AC$17,'Tabla 02'!$T$4,AI140:AI141),IF(AH141=2,DGET('Tabla 02'!$B$18:$AC$31,'Tabla 02'!$T$18,AI140:AI141),IF(AH141=3,DGET('Tabla 02'!$B$32:$AC$45,'Tabla 02'!$T$32,AI140:AI141),IF(AH141=4,DGET('Tabla 02'!$B$46:$AC$59,'Tabla 02'!$T$46,AI140:AI141),IF(AH141=5,DGET('Tabla 02'!$B$60:$AC$73,'Tabla 02'!$T$60,AI140:AI141),IF(AH141=6,DGET('Tabla 02'!$B$74:$AC$87,'Tabla 02'!$T$74,AI140:AI141),0))))))</f>
        <v>#VALUE!</v>
      </c>
      <c r="AK142" s="185" t="s">
        <v>265</v>
      </c>
      <c r="AL142" s="186" t="e">
        <f>IF(AK141=1,DGET('Tabla 02'!$B$4:$AC$17,'Tabla 02'!$T$4,AL140:AL141),IF(AK141=2,DGET('Tabla 02'!$B$18:$AC$31,'Tabla 02'!$T$18,AL140:AL141),IF(AK141=3,DGET('Tabla 02'!$B$32:$AC$45,'Tabla 02'!$T$32,AL140:AL141),IF(AK141=4,DGET('Tabla 02'!$B$46:$AC$59,'Tabla 02'!$T$46,AL140:AL141),IF(AK141=5,DGET('Tabla 02'!$B$60:$AC$73,'Tabla 02'!$T$60,AL140:AL141),IF(AK141=6,DGET('Tabla 02'!$B$74:$AC$87,'Tabla 02'!$T$74,AL140:AL141),0))))))</f>
        <v>#VALUE!</v>
      </c>
      <c r="AN142" s="185" t="s">
        <v>265</v>
      </c>
      <c r="AO142" s="186" t="e">
        <f>IF(AN141=1,DGET('Tabla 02'!$B$4:$AC$17,'Tabla 02'!$T$4,AO140:AO141),IF(AN141=2,DGET('Tabla 02'!$B$18:$AC$31,'Tabla 02'!$T$18,AO140:AO141),IF(AN141=3,DGET('Tabla 02'!$B$32:$AC$45,'Tabla 02'!$T$32,AO140:AO141),IF(AN141=4,DGET('Tabla 02'!$B$46:$AC$59,'Tabla 02'!$T$46,AO140:AO141),IF(AN141=5,DGET('Tabla 02'!$B$60:$AC$73,'Tabla 02'!$T$60,AO140:AO141),IF(AN141=6,DGET('Tabla 02'!$B$74:$AC$87,'Tabla 02'!$T$74,AO140:AO141),0))))))</f>
        <v>#VALUE!</v>
      </c>
    </row>
    <row r="143" spans="8:41" ht="15">
      <c r="H143" s="169"/>
      <c r="M143" s="181" t="s">
        <v>145</v>
      </c>
      <c r="N143" s="182" t="s">
        <v>1</v>
      </c>
      <c r="P143" s="181" t="s">
        <v>145</v>
      </c>
      <c r="Q143" s="182" t="s">
        <v>1</v>
      </c>
      <c r="S143" s="181" t="s">
        <v>145</v>
      </c>
      <c r="T143" s="182" t="s">
        <v>1</v>
      </c>
      <c r="V143" s="181" t="s">
        <v>145</v>
      </c>
      <c r="W143" s="182" t="s">
        <v>1</v>
      </c>
      <c r="Y143" s="181" t="s">
        <v>145</v>
      </c>
      <c r="Z143" s="182" t="s">
        <v>1</v>
      </c>
      <c r="AB143" s="181" t="s">
        <v>145</v>
      </c>
      <c r="AC143" s="182" t="s">
        <v>1</v>
      </c>
      <c r="AE143" s="181" t="s">
        <v>145</v>
      </c>
      <c r="AF143" s="182" t="s">
        <v>1</v>
      </c>
      <c r="AH143" s="181" t="s">
        <v>145</v>
      </c>
      <c r="AI143" s="182" t="s">
        <v>1</v>
      </c>
      <c r="AK143" s="181" t="s">
        <v>145</v>
      </c>
      <c r="AL143" s="182" t="s">
        <v>1</v>
      </c>
      <c r="AN143" s="181" t="s">
        <v>145</v>
      </c>
      <c r="AO143" s="182" t="s">
        <v>1</v>
      </c>
    </row>
    <row r="144" spans="8:41" ht="15.75" thickBot="1">
      <c r="H144" s="169"/>
      <c r="M144" s="183">
        <f>M$2</f>
        <v>1</v>
      </c>
      <c r="N144" s="184">
        <f>N$3</f>
        <v>1</v>
      </c>
      <c r="P144" s="183">
        <f>P$2</f>
        <v>1</v>
      </c>
      <c r="Q144" s="184">
        <f>Q$3</f>
        <v>1</v>
      </c>
      <c r="S144" s="183">
        <f>S$2</f>
        <v>1</v>
      </c>
      <c r="T144" s="184">
        <f>T$3</f>
        <v>1</v>
      </c>
      <c r="V144" s="183">
        <f>V$2</f>
        <v>1</v>
      </c>
      <c r="W144" s="184">
        <f>W$3</f>
        <v>1</v>
      </c>
      <c r="Y144" s="183">
        <f>Y$2</f>
        <v>1</v>
      </c>
      <c r="Z144" s="184">
        <f>Z$3</f>
        <v>1</v>
      </c>
      <c r="AB144" s="183">
        <f>AB$2</f>
        <v>1</v>
      </c>
      <c r="AC144" s="184">
        <f>AC$3</f>
        <v>1</v>
      </c>
      <c r="AE144" s="183">
        <f>AE$2</f>
        <v>1</v>
      </c>
      <c r="AF144" s="184">
        <f>AF$3</f>
        <v>1</v>
      </c>
      <c r="AH144" s="183">
        <f>AH$2</f>
        <v>1</v>
      </c>
      <c r="AI144" s="184">
        <f>AI$3</f>
        <v>1</v>
      </c>
      <c r="AK144" s="183">
        <f>AK$2</f>
        <v>1</v>
      </c>
      <c r="AL144" s="184">
        <f>AL$3</f>
        <v>1</v>
      </c>
      <c r="AN144" s="183">
        <f>AN$2</f>
        <v>1</v>
      </c>
      <c r="AO144" s="184">
        <f>AO$3</f>
        <v>1</v>
      </c>
    </row>
    <row r="145" spans="8:41" ht="15.75" thickBot="1">
      <c r="H145" s="169"/>
      <c r="M145" s="185" t="s">
        <v>265</v>
      </c>
      <c r="N145" s="186" t="e">
        <f>IF(M144=1,DGET('Tabla 02'!$B$4:$AC$17,'Tabla 02'!$T$4,N143:N144),IF(M144=2,DGET('Tabla 02'!$B$18:$AC$31,'Tabla 02'!$T$18,N143:N144),IF(M144=3,DGET('Tabla 02'!$B$32:$AC$45,'Tabla 02'!$T$32,N143:N144),IF(M144=4,DGET('Tabla 02'!$B$46:$AC$59,'Tabla 02'!$T$46,N143:N144),IF(M144=5,DGET('Tabla 02'!$B$60:$AC$73,'Tabla 02'!$T$60,N143:N144),IF(M144=6,DGET('Tabla 02'!$B$74:$AC$87,'Tabla 02'!$T$74,N143:N144),0))))))</f>
        <v>#VALUE!</v>
      </c>
      <c r="P145" s="185" t="s">
        <v>265</v>
      </c>
      <c r="Q145" s="186" t="e">
        <f>IF(P144=1,DGET('Tabla 02'!$B$4:$AC$17,'Tabla 02'!$T$4,Q143:Q144),IF(P144=2,DGET('Tabla 02'!$B$18:$AC$31,'Tabla 02'!$T$18,Q143:Q144),IF(P144=3,DGET('Tabla 02'!$B$32:$AC$45,'Tabla 02'!$T$32,Q143:Q144),IF(P144=4,DGET('Tabla 02'!$B$46:$AC$59,'Tabla 02'!$T$46,Q143:Q144),IF(P144=5,DGET('Tabla 02'!$B$60:$AC$73,'Tabla 02'!$T$60,Q143:Q144),IF(P144=6,DGET('Tabla 02'!$B$74:$AC$87,'Tabla 02'!$T$74,Q143:Q144),0))))))</f>
        <v>#VALUE!</v>
      </c>
      <c r="S145" s="185" t="s">
        <v>265</v>
      </c>
      <c r="T145" s="186" t="e">
        <f>IF(S144=1,DGET('Tabla 02'!$B$4:$AC$17,'Tabla 02'!$T$4,T143:T144),IF(S144=2,DGET('Tabla 02'!$B$18:$AC$31,'Tabla 02'!$T$18,T143:T144),IF(S144=3,DGET('Tabla 02'!$B$32:$AC$45,'Tabla 02'!$T$32,T143:T144),IF(S144=4,DGET('Tabla 02'!$B$46:$AC$59,'Tabla 02'!$T$46,T143:T144),IF(S144=5,DGET('Tabla 02'!$B$60:$AC$73,'Tabla 02'!$T$60,T143:T144),IF(S144=6,DGET('Tabla 02'!$B$74:$AC$87,'Tabla 02'!$T$74,T143:T144),0))))))</f>
        <v>#VALUE!</v>
      </c>
      <c r="V145" s="185" t="s">
        <v>265</v>
      </c>
      <c r="W145" s="186" t="e">
        <f>IF(V144=1,DGET('Tabla 02'!$B$4:$AC$17,'Tabla 02'!$T$4,W143:W144),IF(V144=2,DGET('Tabla 02'!$B$18:$AC$31,'Tabla 02'!$T$18,W143:W144),IF(V144=3,DGET('Tabla 02'!$B$32:$AC$45,'Tabla 02'!$T$32,W143:W144),IF(V144=4,DGET('Tabla 02'!$B$46:$AC$59,'Tabla 02'!$T$46,W143:W144),IF(V144=5,DGET('Tabla 02'!$B$60:$AC$73,'Tabla 02'!$T$60,W143:W144),IF(V144=6,DGET('Tabla 02'!$B$74:$AC$87,'Tabla 02'!$T$74,W143:W144),0))))))</f>
        <v>#VALUE!</v>
      </c>
      <c r="Y145" s="185" t="s">
        <v>265</v>
      </c>
      <c r="Z145" s="186" t="e">
        <f>IF(Y144=1,DGET('Tabla 02'!$B$4:$AC$17,'Tabla 02'!$T$4,Z143:Z144),IF(Y144=2,DGET('Tabla 02'!$B$18:$AC$31,'Tabla 02'!$T$18,Z143:Z144),IF(Y144=3,DGET('Tabla 02'!$B$32:$AC$45,'Tabla 02'!$T$32,Z143:Z144),IF(Y144=4,DGET('Tabla 02'!$B$46:$AC$59,'Tabla 02'!$T$46,Z143:Z144),IF(Y144=5,DGET('Tabla 02'!$B$60:$AC$73,'Tabla 02'!$T$60,Z143:Z144),IF(Y144=6,DGET('Tabla 02'!$B$74:$AC$87,'Tabla 02'!$T$74,Z143:Z144),0))))))</f>
        <v>#VALUE!</v>
      </c>
      <c r="AB145" s="185" t="s">
        <v>265</v>
      </c>
      <c r="AC145" s="186" t="e">
        <f>IF(AB144=1,DGET('Tabla 02'!$B$4:$AC$17,'Tabla 02'!$T$4,AC143:AC144),IF(AB144=2,DGET('Tabla 02'!$B$18:$AC$31,'Tabla 02'!$T$18,AC143:AC144),IF(AB144=3,DGET('Tabla 02'!$B$32:$AC$45,'Tabla 02'!$T$32,AC143:AC144),IF(AB144=4,DGET('Tabla 02'!$B$46:$AC$59,'Tabla 02'!$T$46,AC143:AC144),IF(AB144=5,DGET('Tabla 02'!$B$60:$AC$73,'Tabla 02'!$T$60,AC143:AC144),IF(AB144=6,DGET('Tabla 02'!$B$74:$AC$87,'Tabla 02'!$T$74,AC143:AC144),0))))))</f>
        <v>#VALUE!</v>
      </c>
      <c r="AE145" s="185" t="s">
        <v>265</v>
      </c>
      <c r="AF145" s="186" t="e">
        <f>IF(AE144=1,DGET('Tabla 02'!$B$4:$AC$17,'Tabla 02'!$T$4,AF143:AF144),IF(AE144=2,DGET('Tabla 02'!$B$18:$AC$31,'Tabla 02'!$T$18,AF143:AF144),IF(AE144=3,DGET('Tabla 02'!$B$32:$AC$45,'Tabla 02'!$T$32,AF143:AF144),IF(AE144=4,DGET('Tabla 02'!$B$46:$AC$59,'Tabla 02'!$T$46,AF143:AF144),IF(AE144=5,DGET('Tabla 02'!$B$60:$AC$73,'Tabla 02'!$T$60,AF143:AF144),IF(AE144=6,DGET('Tabla 02'!$B$74:$AC$87,'Tabla 02'!$T$74,AF143:AF144),0))))))</f>
        <v>#VALUE!</v>
      </c>
      <c r="AH145" s="185" t="s">
        <v>265</v>
      </c>
      <c r="AI145" s="186" t="e">
        <f>IF(AH144=1,DGET('Tabla 02'!$B$4:$AC$17,'Tabla 02'!$T$4,AI143:AI144),IF(AH144=2,DGET('Tabla 02'!$B$18:$AC$31,'Tabla 02'!$T$18,AI143:AI144),IF(AH144=3,DGET('Tabla 02'!$B$32:$AC$45,'Tabla 02'!$T$32,AI143:AI144),IF(AH144=4,DGET('Tabla 02'!$B$46:$AC$59,'Tabla 02'!$T$46,AI143:AI144),IF(AH144=5,DGET('Tabla 02'!$B$60:$AC$73,'Tabla 02'!$T$60,AI143:AI144),IF(AH144=6,DGET('Tabla 02'!$B$74:$AC$87,'Tabla 02'!$T$74,AI143:AI144),0))))))</f>
        <v>#VALUE!</v>
      </c>
      <c r="AK145" s="185" t="s">
        <v>265</v>
      </c>
      <c r="AL145" s="186" t="e">
        <f>IF(AK144=1,DGET('Tabla 02'!$B$4:$AC$17,'Tabla 02'!$T$4,AL143:AL144),IF(AK144=2,DGET('Tabla 02'!$B$18:$AC$31,'Tabla 02'!$T$18,AL143:AL144),IF(AK144=3,DGET('Tabla 02'!$B$32:$AC$45,'Tabla 02'!$T$32,AL143:AL144),IF(AK144=4,DGET('Tabla 02'!$B$46:$AC$59,'Tabla 02'!$T$46,AL143:AL144),IF(AK144=5,DGET('Tabla 02'!$B$60:$AC$73,'Tabla 02'!$T$60,AL143:AL144),IF(AK144=6,DGET('Tabla 02'!$B$74:$AC$87,'Tabla 02'!$T$74,AL143:AL144),0))))))</f>
        <v>#VALUE!</v>
      </c>
      <c r="AN145" s="185" t="s">
        <v>265</v>
      </c>
      <c r="AO145" s="186" t="e">
        <f>IF(AN144=1,DGET('Tabla 02'!$B$4:$AC$17,'Tabla 02'!$T$4,AO143:AO144),IF(AN144=2,DGET('Tabla 02'!$B$18:$AC$31,'Tabla 02'!$T$18,AO143:AO144),IF(AN144=3,DGET('Tabla 02'!$B$32:$AC$45,'Tabla 02'!$T$32,AO143:AO144),IF(AN144=4,DGET('Tabla 02'!$B$46:$AC$59,'Tabla 02'!$T$46,AO143:AO144),IF(AN144=5,DGET('Tabla 02'!$B$60:$AC$73,'Tabla 02'!$T$60,AO143:AO144),IF(AN144=6,DGET('Tabla 02'!$B$74:$AC$87,'Tabla 02'!$T$74,AO143:AO144),0))))))</f>
        <v>#VALUE!</v>
      </c>
    </row>
    <row r="146" spans="8:41" ht="15.75" thickBot="1">
      <c r="H146" s="169"/>
      <c r="L146" s="199" t="s">
        <v>278</v>
      </c>
      <c r="M146" s="187">
        <f>_xlfn.IFERROR(N$142*M$4*10^-9,0)</f>
        <v>0</v>
      </c>
      <c r="N146" s="188">
        <f>_xlfn.IFERROR(N$145*N$4*10^-9,0)</f>
        <v>0</v>
      </c>
      <c r="O146" s="170" t="s">
        <v>278</v>
      </c>
      <c r="P146" s="187">
        <f>_xlfn.IFERROR(Q$142*P$4*10^-9,0)</f>
        <v>0</v>
      </c>
      <c r="Q146" s="188">
        <f>_xlfn.IFERROR(Q$145*Q$4*10^-9,0)</f>
        <v>0</v>
      </c>
      <c r="R146" s="170" t="s">
        <v>278</v>
      </c>
      <c r="S146" s="187">
        <f>_xlfn.IFERROR(T$142*S$4*10^-9,0)</f>
        <v>0</v>
      </c>
      <c r="T146" s="188">
        <f>_xlfn.IFERROR(T$145*T$4*10^-9,0)</f>
        <v>0</v>
      </c>
      <c r="U146" s="170" t="s">
        <v>278</v>
      </c>
      <c r="V146" s="187">
        <f>_xlfn.IFERROR(W$142*V$4*10^-9,0)</f>
        <v>0</v>
      </c>
      <c r="W146" s="188">
        <f>_xlfn.IFERROR(W$145*W$4*10^-9,0)</f>
        <v>0</v>
      </c>
      <c r="X146" s="170" t="s">
        <v>278</v>
      </c>
      <c r="Y146" s="187">
        <f>_xlfn.IFERROR(Z$142*Y$4*10^-9,0)</f>
        <v>0</v>
      </c>
      <c r="Z146" s="188">
        <f>_xlfn.IFERROR(Z$145*Z$4*10^-9,0)</f>
        <v>0</v>
      </c>
      <c r="AA146" s="170" t="s">
        <v>278</v>
      </c>
      <c r="AB146" s="187">
        <f>_xlfn.IFERROR(AC$142*AB$4*10^-9,0)</f>
        <v>0</v>
      </c>
      <c r="AC146" s="188">
        <f>_xlfn.IFERROR(AC$145*AC$4*10^-9,0)</f>
        <v>0</v>
      </c>
      <c r="AD146" s="170" t="s">
        <v>278</v>
      </c>
      <c r="AE146" s="187">
        <f>_xlfn.IFERROR(AF$142*AE$4*10^-9,0)</f>
        <v>0</v>
      </c>
      <c r="AF146" s="188">
        <f>_xlfn.IFERROR(AF$145*AF$4*10^-9,0)</f>
        <v>0</v>
      </c>
      <c r="AG146" s="170" t="s">
        <v>278</v>
      </c>
      <c r="AH146" s="187">
        <f>_xlfn.IFERROR(AI$142*AH$4*10^-9,0)</f>
        <v>0</v>
      </c>
      <c r="AI146" s="188">
        <f>_xlfn.IFERROR(AI$145*AI$4*10^-9,0)</f>
        <v>0</v>
      </c>
      <c r="AJ146" s="170" t="s">
        <v>278</v>
      </c>
      <c r="AK146" s="187">
        <f>_xlfn.IFERROR(AL$142*AK$4*10^-9,0)</f>
        <v>0</v>
      </c>
      <c r="AL146" s="188">
        <f>_xlfn.IFERROR(AL$145*AL$4*10^-9,0)</f>
        <v>0</v>
      </c>
      <c r="AM146" s="170" t="s">
        <v>278</v>
      </c>
      <c r="AN146" s="187">
        <f>_xlfn.IFERROR(AO$142*AN$4*10^-9,0)</f>
        <v>0</v>
      </c>
      <c r="AO146" s="188">
        <f>_xlfn.IFERROR(AO$145*AO$4*10^-9,0)</f>
        <v>0</v>
      </c>
    </row>
    <row r="147" spans="8:41" ht="15.75" thickBot="1">
      <c r="H147" s="169"/>
      <c r="K147" s="424">
        <f>M147+P147+S147+V147+Y147+AB147+AE147+AH147+AK147+AN147</f>
        <v>0</v>
      </c>
      <c r="L147" s="170" t="s">
        <v>279</v>
      </c>
      <c r="M147" s="200"/>
      <c r="N147" s="190"/>
      <c r="O147" s="170" t="s">
        <v>279</v>
      </c>
      <c r="P147" s="200"/>
      <c r="Q147" s="190"/>
      <c r="R147" s="170" t="s">
        <v>279</v>
      </c>
      <c r="S147" s="200"/>
      <c r="T147" s="190"/>
      <c r="U147" s="170" t="s">
        <v>279</v>
      </c>
      <c r="V147" s="200"/>
      <c r="W147" s="190"/>
      <c r="X147" s="170" t="s">
        <v>279</v>
      </c>
      <c r="Y147" s="200"/>
      <c r="Z147" s="190"/>
      <c r="AA147" s="170" t="s">
        <v>279</v>
      </c>
      <c r="AB147" s="200"/>
      <c r="AC147" s="190"/>
      <c r="AD147" s="170" t="s">
        <v>279</v>
      </c>
      <c r="AE147" s="200"/>
      <c r="AF147" s="190"/>
      <c r="AG147" s="170" t="s">
        <v>279</v>
      </c>
      <c r="AH147" s="200"/>
      <c r="AI147" s="190"/>
      <c r="AJ147" s="170" t="s">
        <v>279</v>
      </c>
      <c r="AK147" s="200"/>
      <c r="AL147" s="190"/>
      <c r="AM147" s="170" t="s">
        <v>279</v>
      </c>
      <c r="AN147" s="200"/>
      <c r="AO147" s="190"/>
    </row>
    <row r="148" spans="8:41" ht="15.75" thickBot="1">
      <c r="H148" s="169"/>
      <c r="K148" s="191">
        <f>M148+P148+S148+V148+Y148+AB148+AE148+AH148+AK148+AN148</f>
        <v>0</v>
      </c>
      <c r="L148" s="192" t="s">
        <v>264</v>
      </c>
      <c r="M148" s="193">
        <f>(IF(Mediciones!$H$5=1,IF(M147=0,M146,M147)+N146,IF(M147=0,N146,M147)+M146))/1000</f>
        <v>0</v>
      </c>
      <c r="N148" s="194"/>
      <c r="O148" s="192" t="s">
        <v>264</v>
      </c>
      <c r="P148" s="193">
        <f>(IF(Mediciones!$H$32=1,IF(P147=0,P146,P147)+Q146,IF(P147=0,Q146,P147)+P146))/1000</f>
        <v>0</v>
      </c>
      <c r="Q148" s="194"/>
      <c r="R148" s="192" t="s">
        <v>264</v>
      </c>
      <c r="S148" s="193">
        <f>(IF(Mediciones!$H$59=1,IF(S147=0,S146,S147)+T146,IF(S147=0,T146,S147)+S146))/1000</f>
        <v>0</v>
      </c>
      <c r="T148" s="194"/>
      <c r="U148" s="192" t="s">
        <v>264</v>
      </c>
      <c r="V148" s="193">
        <f>(IF(Mediciones!$H$86=1,IF(V147=0,V146,V147)+W146,IF(V147=0,W146,V147)+V146))/1000</f>
        <v>0</v>
      </c>
      <c r="W148" s="194"/>
      <c r="X148" s="192" t="s">
        <v>264</v>
      </c>
      <c r="Y148" s="193">
        <f>(IF(Mediciones!$H$113=1,IF(Y147=0,Y146,Y147)+Z146,IF(Y147=0,Z146,Y147)+Y146))/1000</f>
        <v>0</v>
      </c>
      <c r="Z148" s="194"/>
      <c r="AA148" s="192" t="s">
        <v>264</v>
      </c>
      <c r="AB148" s="193">
        <f>(IF(Mediciones!$H$140=1,IF(AB147=0,AB146,AB147)+AC146,IF(AB147=0,AC146,AB147)+AB146))/1000</f>
        <v>0</v>
      </c>
      <c r="AC148" s="194"/>
      <c r="AD148" s="192" t="s">
        <v>264</v>
      </c>
      <c r="AE148" s="193">
        <f>(IF(Mediciones!$H$167=1,IF(AE147=0,AE146,AE147)+AF146,IF(AE147=0,AF146,AE147)+AE146))/1000</f>
        <v>0</v>
      </c>
      <c r="AF148" s="194"/>
      <c r="AG148" s="192" t="s">
        <v>264</v>
      </c>
      <c r="AH148" s="193">
        <f>(IF(Mediciones!$H$194=1,IF(AH147=0,AH146,AH147)+AI146,IF(AH147=0,AI146,AH147)+AH146))/1000</f>
        <v>0</v>
      </c>
      <c r="AI148" s="194"/>
      <c r="AJ148" s="192" t="s">
        <v>264</v>
      </c>
      <c r="AK148" s="193">
        <f>(IF(Mediciones!$H$221=1,IF(AK147=0,AK146,AK147)+AL146,IF(AK147=0,AL146,AK147)+AK146))/1000</f>
        <v>0</v>
      </c>
      <c r="AL148" s="194"/>
      <c r="AM148" s="192" t="s">
        <v>264</v>
      </c>
      <c r="AN148" s="193">
        <f>(IF(Mediciones!$H$248=1,IF(AN147=0,AN146,AN147)+AO146,IF(AN147=0,AO146,AN147)+AN146))/1000</f>
        <v>0</v>
      </c>
      <c r="AO148" s="194"/>
    </row>
    <row r="149" spans="8:41" ht="15">
      <c r="H149" s="169"/>
      <c r="M149" s="181" t="s">
        <v>145</v>
      </c>
      <c r="N149" s="182" t="s">
        <v>1</v>
      </c>
      <c r="P149" s="181" t="s">
        <v>145</v>
      </c>
      <c r="Q149" s="182" t="s">
        <v>1</v>
      </c>
      <c r="S149" s="181" t="s">
        <v>145</v>
      </c>
      <c r="T149" s="182" t="s">
        <v>1</v>
      </c>
      <c r="V149" s="181" t="s">
        <v>145</v>
      </c>
      <c r="W149" s="182" t="s">
        <v>1</v>
      </c>
      <c r="Y149" s="181" t="s">
        <v>145</v>
      </c>
      <c r="Z149" s="182" t="s">
        <v>1</v>
      </c>
      <c r="AB149" s="181" t="s">
        <v>145</v>
      </c>
      <c r="AC149" s="182" t="s">
        <v>1</v>
      </c>
      <c r="AE149" s="181" t="s">
        <v>145</v>
      </c>
      <c r="AF149" s="182" t="s">
        <v>1</v>
      </c>
      <c r="AH149" s="181" t="s">
        <v>145</v>
      </c>
      <c r="AI149" s="182" t="s">
        <v>1</v>
      </c>
      <c r="AK149" s="181" t="s">
        <v>145</v>
      </c>
      <c r="AL149" s="182" t="s">
        <v>1</v>
      </c>
      <c r="AN149" s="181" t="s">
        <v>145</v>
      </c>
      <c r="AO149" s="182" t="s">
        <v>1</v>
      </c>
    </row>
    <row r="150" spans="8:41" ht="15.75" thickBot="1">
      <c r="H150" s="169"/>
      <c r="M150" s="183">
        <f>M$2</f>
        <v>1</v>
      </c>
      <c r="N150" s="184">
        <f>M$3</f>
        <v>1</v>
      </c>
      <c r="P150" s="183">
        <f>P$2</f>
        <v>1</v>
      </c>
      <c r="Q150" s="184">
        <f>P$3</f>
        <v>1</v>
      </c>
      <c r="S150" s="183">
        <f>S$2</f>
        <v>1</v>
      </c>
      <c r="T150" s="184">
        <f>S$3</f>
        <v>1</v>
      </c>
      <c r="V150" s="183">
        <f>V$2</f>
        <v>1</v>
      </c>
      <c r="W150" s="184">
        <f>V$3</f>
        <v>1</v>
      </c>
      <c r="Y150" s="183">
        <f>Y$2</f>
        <v>1</v>
      </c>
      <c r="Z150" s="184">
        <f>Y$3</f>
        <v>1</v>
      </c>
      <c r="AB150" s="183">
        <f>AB$2</f>
        <v>1</v>
      </c>
      <c r="AC150" s="184">
        <f>AB$3</f>
        <v>1</v>
      </c>
      <c r="AE150" s="183">
        <f>AE$2</f>
        <v>1</v>
      </c>
      <c r="AF150" s="184">
        <f>AE$3</f>
        <v>1</v>
      </c>
      <c r="AH150" s="183">
        <f>AH$2</f>
        <v>1</v>
      </c>
      <c r="AI150" s="184">
        <f>AH$3</f>
        <v>1</v>
      </c>
      <c r="AK150" s="183">
        <f>AK$2</f>
        <v>1</v>
      </c>
      <c r="AL150" s="184">
        <f>AK$3</f>
        <v>1</v>
      </c>
      <c r="AN150" s="183">
        <f>AN$2</f>
        <v>1</v>
      </c>
      <c r="AO150" s="184">
        <f>AN$3</f>
        <v>1</v>
      </c>
    </row>
    <row r="151" spans="8:41" ht="15.75" thickBot="1">
      <c r="H151" s="169"/>
      <c r="M151" s="185" t="s">
        <v>267</v>
      </c>
      <c r="N151" s="186" t="e">
        <f>IF(M150=1,DGET('Tabla 02'!$B$4:$AC$17,'Tabla 02'!$U$4,N149:N150),IF(M150=2,DGET('Tabla 02'!$B$18:$AC$31,'Tabla 02'!$U$18,N149:N150),IF(M150=3,DGET('Tabla 02'!$B$32:$AC$45,'Tabla 02'!$U$32,N149:N150),IF(M150=4,DGET('Tabla 02'!$B$46:$AC$59,'Tabla 02'!$U$46,N149:N150),IF(M150=5,DGET('Tabla 02'!$B$60:$AC$73,'Tabla 02'!$U$60,N149:N150),IF(M150=6,DGET('Tabla 02'!$B$74:$AC$87,'Tabla 02'!$U$74,N149:N150),0))))))</f>
        <v>#VALUE!</v>
      </c>
      <c r="P151" s="185" t="s">
        <v>267</v>
      </c>
      <c r="Q151" s="186" t="e">
        <f>IF(P150=1,DGET('Tabla 02'!$B$4:$AC$17,'Tabla 02'!$U$4,Q149:Q150),IF(P150=2,DGET('Tabla 02'!$B$18:$AC$31,'Tabla 02'!$U$18,Q149:Q150),IF(P150=3,DGET('Tabla 02'!$B$32:$AC$45,'Tabla 02'!$U$32,Q149:Q150),IF(P150=4,DGET('Tabla 02'!$B$46:$AC$59,'Tabla 02'!$U$46,Q149:Q150),IF(P150=5,DGET('Tabla 02'!$B$60:$AC$73,'Tabla 02'!$U$60,Q149:Q150),IF(P150=6,DGET('Tabla 02'!$B$74:$AC$87,'Tabla 02'!$U$74,Q149:Q150),0))))))</f>
        <v>#VALUE!</v>
      </c>
      <c r="S151" s="185" t="s">
        <v>267</v>
      </c>
      <c r="T151" s="186" t="e">
        <f>IF(S150=1,DGET('Tabla 02'!$B$4:$AC$17,'Tabla 02'!$U$4,T149:T150),IF(S150=2,DGET('Tabla 02'!$B$18:$AC$31,'Tabla 02'!$U$18,T149:T150),IF(S150=3,DGET('Tabla 02'!$B$32:$AC$45,'Tabla 02'!$U$32,T149:T150),IF(S150=4,DGET('Tabla 02'!$B$46:$AC$59,'Tabla 02'!$U$46,T149:T150),IF(S150=5,DGET('Tabla 02'!$B$60:$AC$73,'Tabla 02'!$U$60,T149:T150),IF(S150=6,DGET('Tabla 02'!$B$74:$AC$87,'Tabla 02'!$U$74,T149:T150),0))))))</f>
        <v>#VALUE!</v>
      </c>
      <c r="V151" s="185" t="s">
        <v>267</v>
      </c>
      <c r="W151" s="186" t="e">
        <f>IF(V150=1,DGET('Tabla 02'!$B$4:$AC$17,'Tabla 02'!$U$4,W149:W150),IF(V150=2,DGET('Tabla 02'!$B$18:$AC$31,'Tabla 02'!$U$18,W149:W150),IF(V150=3,DGET('Tabla 02'!$B$32:$AC$45,'Tabla 02'!$U$32,W149:W150),IF(V150=4,DGET('Tabla 02'!$B$46:$AC$59,'Tabla 02'!$U$46,W149:W150),IF(V150=5,DGET('Tabla 02'!$B$60:$AC$73,'Tabla 02'!$U$60,W149:W150),IF(V150=6,DGET('Tabla 02'!$B$74:$AC$87,'Tabla 02'!$U$74,W149:W150),0))))))</f>
        <v>#VALUE!</v>
      </c>
      <c r="Y151" s="185" t="s">
        <v>267</v>
      </c>
      <c r="Z151" s="186" t="e">
        <f>IF(Y150=1,DGET('Tabla 02'!$B$4:$AC$17,'Tabla 02'!$U$4,Z149:Z150),IF(Y150=2,DGET('Tabla 02'!$B$18:$AC$31,'Tabla 02'!$U$18,Z149:Z150),IF(Y150=3,DGET('Tabla 02'!$B$32:$AC$45,'Tabla 02'!$U$32,Z149:Z150),IF(Y150=4,DGET('Tabla 02'!$B$46:$AC$59,'Tabla 02'!$U$46,Z149:Z150),IF(Y150=5,DGET('Tabla 02'!$B$60:$AC$73,'Tabla 02'!$U$60,Z149:Z150),IF(Y150=6,DGET('Tabla 02'!$B$74:$AC$87,'Tabla 02'!$U$74,Z149:Z150),0))))))</f>
        <v>#VALUE!</v>
      </c>
      <c r="AB151" s="185" t="s">
        <v>267</v>
      </c>
      <c r="AC151" s="186" t="e">
        <f>IF(AB150=1,DGET('Tabla 02'!$B$4:$AC$17,'Tabla 02'!$U$4,AC149:AC150),IF(AB150=2,DGET('Tabla 02'!$B$18:$AC$31,'Tabla 02'!$U$18,AC149:AC150),IF(AB150=3,DGET('Tabla 02'!$B$32:$AC$45,'Tabla 02'!$U$32,AC149:AC150),IF(AB150=4,DGET('Tabla 02'!$B$46:$AC$59,'Tabla 02'!$U$46,AC149:AC150),IF(AB150=5,DGET('Tabla 02'!$B$60:$AC$73,'Tabla 02'!$U$60,AC149:AC150),IF(AB150=6,DGET('Tabla 02'!$B$74:$AC$87,'Tabla 02'!$U$74,AC149:AC150),0))))))</f>
        <v>#VALUE!</v>
      </c>
      <c r="AE151" s="185" t="s">
        <v>267</v>
      </c>
      <c r="AF151" s="186" t="e">
        <f>IF(AE150=1,DGET('Tabla 02'!$B$4:$AC$17,'Tabla 02'!$U$4,AF149:AF150),IF(AE150=2,DGET('Tabla 02'!$B$18:$AC$31,'Tabla 02'!$U$18,AF149:AF150),IF(AE150=3,DGET('Tabla 02'!$B$32:$AC$45,'Tabla 02'!$U$32,AF149:AF150),IF(AE150=4,DGET('Tabla 02'!$B$46:$AC$59,'Tabla 02'!$U$46,AF149:AF150),IF(AE150=5,DGET('Tabla 02'!$B$60:$AC$73,'Tabla 02'!$U$60,AF149:AF150),IF(AE150=6,DGET('Tabla 02'!$B$74:$AC$87,'Tabla 02'!$U$74,AF149:AF150),0))))))</f>
        <v>#VALUE!</v>
      </c>
      <c r="AH151" s="185" t="s">
        <v>267</v>
      </c>
      <c r="AI151" s="186" t="e">
        <f>IF(AH150=1,DGET('Tabla 02'!$B$4:$AC$17,'Tabla 02'!$U$4,AI149:AI150),IF(AH150=2,DGET('Tabla 02'!$B$18:$AC$31,'Tabla 02'!$U$18,AI149:AI150),IF(AH150=3,DGET('Tabla 02'!$B$32:$AC$45,'Tabla 02'!$U$32,AI149:AI150),IF(AH150=4,DGET('Tabla 02'!$B$46:$AC$59,'Tabla 02'!$U$46,AI149:AI150),IF(AH150=5,DGET('Tabla 02'!$B$60:$AC$73,'Tabla 02'!$U$60,AI149:AI150),IF(AH150=6,DGET('Tabla 02'!$B$74:$AC$87,'Tabla 02'!$U$74,AI149:AI150),0))))))</f>
        <v>#VALUE!</v>
      </c>
      <c r="AK151" s="185" t="s">
        <v>267</v>
      </c>
      <c r="AL151" s="186" t="e">
        <f>IF(AK150=1,DGET('Tabla 02'!$B$4:$AC$17,'Tabla 02'!$U$4,AL149:AL150),IF(AK150=2,DGET('Tabla 02'!$B$18:$AC$31,'Tabla 02'!$U$18,AL149:AL150),IF(AK150=3,DGET('Tabla 02'!$B$32:$AC$45,'Tabla 02'!$U$32,AL149:AL150),IF(AK150=4,DGET('Tabla 02'!$B$46:$AC$59,'Tabla 02'!$U$46,AL149:AL150),IF(AK150=5,DGET('Tabla 02'!$B$60:$AC$73,'Tabla 02'!$U$60,AL149:AL150),IF(AK150=6,DGET('Tabla 02'!$B$74:$AC$87,'Tabla 02'!$U$74,AL149:AL150),0))))))</f>
        <v>#VALUE!</v>
      </c>
      <c r="AN151" s="185" t="s">
        <v>267</v>
      </c>
      <c r="AO151" s="186" t="e">
        <f>IF(AN150=1,DGET('Tabla 02'!$B$4:$AC$17,'Tabla 02'!$U$4,AO149:AO150),IF(AN150=2,DGET('Tabla 02'!$B$18:$AC$31,'Tabla 02'!$U$18,AO149:AO150),IF(AN150=3,DGET('Tabla 02'!$B$32:$AC$45,'Tabla 02'!$U$32,AO149:AO150),IF(AN150=4,DGET('Tabla 02'!$B$46:$AC$59,'Tabla 02'!$U$46,AO149:AO150),IF(AN150=5,DGET('Tabla 02'!$B$60:$AC$73,'Tabla 02'!$U$60,AO149:AO150),IF(AN150=6,DGET('Tabla 02'!$B$74:$AC$87,'Tabla 02'!$U$74,AO149:AO150),0))))))</f>
        <v>#VALUE!</v>
      </c>
    </row>
    <row r="152" spans="8:41" ht="15">
      <c r="H152" s="169"/>
      <c r="M152" s="181" t="s">
        <v>145</v>
      </c>
      <c r="N152" s="182" t="s">
        <v>1</v>
      </c>
      <c r="P152" s="181" t="s">
        <v>145</v>
      </c>
      <c r="Q152" s="182" t="s">
        <v>1</v>
      </c>
      <c r="S152" s="181" t="s">
        <v>145</v>
      </c>
      <c r="T152" s="182" t="s">
        <v>1</v>
      </c>
      <c r="V152" s="181" t="s">
        <v>145</v>
      </c>
      <c r="W152" s="182" t="s">
        <v>1</v>
      </c>
      <c r="Y152" s="181" t="s">
        <v>145</v>
      </c>
      <c r="Z152" s="182" t="s">
        <v>1</v>
      </c>
      <c r="AB152" s="181" t="s">
        <v>145</v>
      </c>
      <c r="AC152" s="182" t="s">
        <v>1</v>
      </c>
      <c r="AE152" s="181" t="s">
        <v>145</v>
      </c>
      <c r="AF152" s="182" t="s">
        <v>1</v>
      </c>
      <c r="AH152" s="181" t="s">
        <v>145</v>
      </c>
      <c r="AI152" s="182" t="s">
        <v>1</v>
      </c>
      <c r="AK152" s="181" t="s">
        <v>145</v>
      </c>
      <c r="AL152" s="182" t="s">
        <v>1</v>
      </c>
      <c r="AN152" s="181" t="s">
        <v>145</v>
      </c>
      <c r="AO152" s="182" t="s">
        <v>1</v>
      </c>
    </row>
    <row r="153" spans="8:41" ht="15.75" thickBot="1">
      <c r="H153" s="169"/>
      <c r="M153" s="183">
        <f>M$2</f>
        <v>1</v>
      </c>
      <c r="N153" s="184">
        <f>N$3</f>
        <v>1</v>
      </c>
      <c r="P153" s="183">
        <f>P$2</f>
        <v>1</v>
      </c>
      <c r="Q153" s="184">
        <f>Q$3</f>
        <v>1</v>
      </c>
      <c r="S153" s="183">
        <f>S$2</f>
        <v>1</v>
      </c>
      <c r="T153" s="184">
        <f>T$3</f>
        <v>1</v>
      </c>
      <c r="V153" s="183">
        <f>V$2</f>
        <v>1</v>
      </c>
      <c r="W153" s="184">
        <f>W$3</f>
        <v>1</v>
      </c>
      <c r="Y153" s="183">
        <f>Y$2</f>
        <v>1</v>
      </c>
      <c r="Z153" s="184">
        <f>Z$3</f>
        <v>1</v>
      </c>
      <c r="AB153" s="183">
        <f>AB$2</f>
        <v>1</v>
      </c>
      <c r="AC153" s="184">
        <f>AC$3</f>
        <v>1</v>
      </c>
      <c r="AE153" s="183">
        <f>AE$2</f>
        <v>1</v>
      </c>
      <c r="AF153" s="184">
        <f>AF$3</f>
        <v>1</v>
      </c>
      <c r="AH153" s="183">
        <f>AH$2</f>
        <v>1</v>
      </c>
      <c r="AI153" s="184">
        <f>AI$3</f>
        <v>1</v>
      </c>
      <c r="AK153" s="183">
        <f>AK$2</f>
        <v>1</v>
      </c>
      <c r="AL153" s="184">
        <f>AL$3</f>
        <v>1</v>
      </c>
      <c r="AN153" s="183">
        <f>AN$2</f>
        <v>1</v>
      </c>
      <c r="AO153" s="184">
        <f>AO$3</f>
        <v>1</v>
      </c>
    </row>
    <row r="154" spans="8:41" ht="15.75" thickBot="1">
      <c r="H154" s="169"/>
      <c r="M154" s="185" t="s">
        <v>267</v>
      </c>
      <c r="N154" s="186" t="e">
        <f>IF(M153=1,DGET('Tabla 02'!$B$4:$AC$17,'Tabla 02'!$U$4,N152:N153),IF(M153=2,DGET('Tabla 02'!$B$18:$AC$31,'Tabla 02'!$U$18,N152:N153),IF(M153=3,DGET('Tabla 02'!$B$32:$AC$45,'Tabla 02'!$U$32,N152:N153),IF(M153=4,DGET('Tabla 02'!$B$46:$AC$59,'Tabla 02'!$U$46,N152:N153),IF(M153=5,DGET('Tabla 02'!$B$60:$AC$73,'Tabla 02'!$U$60,N152:N153),IF(M153=6,DGET('Tabla 02'!$B$74:$AC$87,'Tabla 02'!$U$74,N152:N153),0))))))</f>
        <v>#VALUE!</v>
      </c>
      <c r="P154" s="185" t="s">
        <v>267</v>
      </c>
      <c r="Q154" s="186" t="e">
        <f>IF(P153=1,DGET('Tabla 02'!$B$4:$AC$17,'Tabla 02'!$U$4,Q152:Q153),IF(P153=2,DGET('Tabla 02'!$B$18:$AC$31,'Tabla 02'!$U$18,Q152:Q153),IF(P153=3,DGET('Tabla 02'!$B$32:$AC$45,'Tabla 02'!$U$32,Q152:Q153),IF(P153=4,DGET('Tabla 02'!$B$46:$AC$59,'Tabla 02'!$U$46,Q152:Q153),IF(P153=5,DGET('Tabla 02'!$B$60:$AC$73,'Tabla 02'!$U$60,Q152:Q153),IF(P153=6,DGET('Tabla 02'!$B$74:$AC$87,'Tabla 02'!$U$74,Q152:Q153),0))))))</f>
        <v>#VALUE!</v>
      </c>
      <c r="S154" s="185" t="s">
        <v>267</v>
      </c>
      <c r="T154" s="186" t="e">
        <f>IF(S153=1,DGET('Tabla 02'!$B$4:$AC$17,'Tabla 02'!$U$4,T152:T153),IF(S153=2,DGET('Tabla 02'!$B$18:$AC$31,'Tabla 02'!$U$18,T152:T153),IF(S153=3,DGET('Tabla 02'!$B$32:$AC$45,'Tabla 02'!$U$32,T152:T153),IF(S153=4,DGET('Tabla 02'!$B$46:$AC$59,'Tabla 02'!$U$46,T152:T153),IF(S153=5,DGET('Tabla 02'!$B$60:$AC$73,'Tabla 02'!$U$60,T152:T153),IF(S153=6,DGET('Tabla 02'!$B$74:$AC$87,'Tabla 02'!$U$74,T152:T153),0))))))</f>
        <v>#VALUE!</v>
      </c>
      <c r="V154" s="185" t="s">
        <v>267</v>
      </c>
      <c r="W154" s="186" t="e">
        <f>IF(V153=1,DGET('Tabla 02'!$B$4:$AC$17,'Tabla 02'!$U$4,W152:W153),IF(V153=2,DGET('Tabla 02'!$B$18:$AC$31,'Tabla 02'!$U$18,W152:W153),IF(V153=3,DGET('Tabla 02'!$B$32:$AC$45,'Tabla 02'!$U$32,W152:W153),IF(V153=4,DGET('Tabla 02'!$B$46:$AC$59,'Tabla 02'!$U$46,W152:W153),IF(V153=5,DGET('Tabla 02'!$B$60:$AC$73,'Tabla 02'!$U$60,W152:W153),IF(V153=6,DGET('Tabla 02'!$B$74:$AC$87,'Tabla 02'!$U$74,W152:W153),0))))))</f>
        <v>#VALUE!</v>
      </c>
      <c r="Y154" s="185" t="s">
        <v>267</v>
      </c>
      <c r="Z154" s="186" t="e">
        <f>IF(Y153=1,DGET('Tabla 02'!$B$4:$AC$17,'Tabla 02'!$U$4,Z152:Z153),IF(Y153=2,DGET('Tabla 02'!$B$18:$AC$31,'Tabla 02'!$U$18,Z152:Z153),IF(Y153=3,DGET('Tabla 02'!$B$32:$AC$45,'Tabla 02'!$U$32,Z152:Z153),IF(Y153=4,DGET('Tabla 02'!$B$46:$AC$59,'Tabla 02'!$U$46,Z152:Z153),IF(Y153=5,DGET('Tabla 02'!$B$60:$AC$73,'Tabla 02'!$U$60,Z152:Z153),IF(Y153=6,DGET('Tabla 02'!$B$74:$AC$87,'Tabla 02'!$U$74,Z152:Z153),0))))))</f>
        <v>#VALUE!</v>
      </c>
      <c r="AB154" s="185" t="s">
        <v>267</v>
      </c>
      <c r="AC154" s="186" t="e">
        <f>IF(AB153=1,DGET('Tabla 02'!$B$4:$AC$17,'Tabla 02'!$U$4,AC152:AC153),IF(AB153=2,DGET('Tabla 02'!$B$18:$AC$31,'Tabla 02'!$U$18,AC152:AC153),IF(AB153=3,DGET('Tabla 02'!$B$32:$AC$45,'Tabla 02'!$U$32,AC152:AC153),IF(AB153=4,DGET('Tabla 02'!$B$46:$AC$59,'Tabla 02'!$U$46,AC152:AC153),IF(AB153=5,DGET('Tabla 02'!$B$60:$AC$73,'Tabla 02'!$U$60,AC152:AC153),IF(AB153=6,DGET('Tabla 02'!$B$74:$AC$87,'Tabla 02'!$U$74,AC152:AC153),0))))))</f>
        <v>#VALUE!</v>
      </c>
      <c r="AE154" s="185" t="s">
        <v>267</v>
      </c>
      <c r="AF154" s="186" t="e">
        <f>IF(AE153=1,DGET('Tabla 02'!$B$4:$AC$17,'Tabla 02'!$U$4,AF152:AF153),IF(AE153=2,DGET('Tabla 02'!$B$18:$AC$31,'Tabla 02'!$U$18,AF152:AF153),IF(AE153=3,DGET('Tabla 02'!$B$32:$AC$45,'Tabla 02'!$U$32,AF152:AF153),IF(AE153=4,DGET('Tabla 02'!$B$46:$AC$59,'Tabla 02'!$U$46,AF152:AF153),IF(AE153=5,DGET('Tabla 02'!$B$60:$AC$73,'Tabla 02'!$U$60,AF152:AF153),IF(AE153=6,DGET('Tabla 02'!$B$74:$AC$87,'Tabla 02'!$U$74,AF152:AF153),0))))))</f>
        <v>#VALUE!</v>
      </c>
      <c r="AH154" s="185" t="s">
        <v>267</v>
      </c>
      <c r="AI154" s="186" t="e">
        <f>IF(AH153=1,DGET('Tabla 02'!$B$4:$AC$17,'Tabla 02'!$U$4,AI152:AI153),IF(AH153=2,DGET('Tabla 02'!$B$18:$AC$31,'Tabla 02'!$U$18,AI152:AI153),IF(AH153=3,DGET('Tabla 02'!$B$32:$AC$45,'Tabla 02'!$U$32,AI152:AI153),IF(AH153=4,DGET('Tabla 02'!$B$46:$AC$59,'Tabla 02'!$U$46,AI152:AI153),IF(AH153=5,DGET('Tabla 02'!$B$60:$AC$73,'Tabla 02'!$U$60,AI152:AI153),IF(AH153=6,DGET('Tabla 02'!$B$74:$AC$87,'Tabla 02'!$U$74,AI152:AI153),0))))))</f>
        <v>#VALUE!</v>
      </c>
      <c r="AK154" s="185" t="s">
        <v>267</v>
      </c>
      <c r="AL154" s="186" t="e">
        <f>IF(AK153=1,DGET('Tabla 02'!$B$4:$AC$17,'Tabla 02'!$U$4,AL152:AL153),IF(AK153=2,DGET('Tabla 02'!$B$18:$AC$31,'Tabla 02'!$U$18,AL152:AL153),IF(AK153=3,DGET('Tabla 02'!$B$32:$AC$45,'Tabla 02'!$U$32,AL152:AL153),IF(AK153=4,DGET('Tabla 02'!$B$46:$AC$59,'Tabla 02'!$U$46,AL152:AL153),IF(AK153=5,DGET('Tabla 02'!$B$60:$AC$73,'Tabla 02'!$U$60,AL152:AL153),IF(AK153=6,DGET('Tabla 02'!$B$74:$AC$87,'Tabla 02'!$U$74,AL152:AL153),0))))))</f>
        <v>#VALUE!</v>
      </c>
      <c r="AN154" s="185" t="s">
        <v>267</v>
      </c>
      <c r="AO154" s="186" t="e">
        <f>IF(AN153=1,DGET('Tabla 02'!$B$4:$AC$17,'Tabla 02'!$U$4,AO152:AO153),IF(AN153=2,DGET('Tabla 02'!$B$18:$AC$31,'Tabla 02'!$U$18,AO152:AO153),IF(AN153=3,DGET('Tabla 02'!$B$32:$AC$45,'Tabla 02'!$U$32,AO152:AO153),IF(AN153=4,DGET('Tabla 02'!$B$46:$AC$59,'Tabla 02'!$U$46,AO152:AO153),IF(AN153=5,DGET('Tabla 02'!$B$60:$AC$73,'Tabla 02'!$U$60,AO152:AO153),IF(AN153=6,DGET('Tabla 02'!$B$74:$AC$87,'Tabla 02'!$U$74,AO152:AO153),0))))))</f>
        <v>#VALUE!</v>
      </c>
    </row>
    <row r="155" spans="8:41" ht="15.75" thickBot="1">
      <c r="H155" s="169"/>
      <c r="L155" s="199" t="s">
        <v>278</v>
      </c>
      <c r="M155" s="187">
        <f>_xlfn.IFERROR(N$151*M$4*10^-9,0)</f>
        <v>0</v>
      </c>
      <c r="N155" s="188">
        <f>_xlfn.IFERROR(N$154*N$4*10^-9,0)</f>
        <v>0</v>
      </c>
      <c r="O155" s="170" t="s">
        <v>278</v>
      </c>
      <c r="P155" s="187">
        <f>_xlfn.IFERROR(Q$151*P$4*10^-9,0)</f>
        <v>0</v>
      </c>
      <c r="Q155" s="188">
        <f>_xlfn.IFERROR(Q$154*Q$4*10^-9,0)</f>
        <v>0</v>
      </c>
      <c r="R155" s="170" t="s">
        <v>278</v>
      </c>
      <c r="S155" s="187">
        <f>_xlfn.IFERROR(T$151*S$4*10^-9,0)</f>
        <v>0</v>
      </c>
      <c r="T155" s="188">
        <f>_xlfn.IFERROR(T$154*T$4*10^-9,0)</f>
        <v>0</v>
      </c>
      <c r="U155" s="170" t="s">
        <v>278</v>
      </c>
      <c r="V155" s="187">
        <f>_xlfn.IFERROR(W$151*V$4*10^-9,0)</f>
        <v>0</v>
      </c>
      <c r="W155" s="188">
        <f>_xlfn.IFERROR(W$154*W$4*10^-9,0)</f>
        <v>0</v>
      </c>
      <c r="X155" s="170" t="s">
        <v>278</v>
      </c>
      <c r="Y155" s="187">
        <f>_xlfn.IFERROR(Z$151*Y$4*10^-9,0)</f>
        <v>0</v>
      </c>
      <c r="Z155" s="188">
        <f>_xlfn.IFERROR(Z$154*Z$4*10^-9,0)</f>
        <v>0</v>
      </c>
      <c r="AA155" s="170" t="s">
        <v>278</v>
      </c>
      <c r="AB155" s="187">
        <f>_xlfn.IFERROR(AC$151*AB$4*10^-9,0)</f>
        <v>0</v>
      </c>
      <c r="AC155" s="188">
        <f>_xlfn.IFERROR(AC$154*AC$4*10^-9,0)</f>
        <v>0</v>
      </c>
      <c r="AD155" s="170" t="s">
        <v>278</v>
      </c>
      <c r="AE155" s="187">
        <f>_xlfn.IFERROR(AF$151*AE$4*10^-9,0)</f>
        <v>0</v>
      </c>
      <c r="AF155" s="188">
        <f>_xlfn.IFERROR(AF$154*AF$4*10^-9,0)</f>
        <v>0</v>
      </c>
      <c r="AG155" s="170" t="s">
        <v>278</v>
      </c>
      <c r="AH155" s="187">
        <f>_xlfn.IFERROR(AI$151*AH$4*10^-9,0)</f>
        <v>0</v>
      </c>
      <c r="AI155" s="188">
        <f>_xlfn.IFERROR(AI$154*AI$4*10^-9,0)</f>
        <v>0</v>
      </c>
      <c r="AJ155" s="170" t="s">
        <v>278</v>
      </c>
      <c r="AK155" s="187">
        <f>_xlfn.IFERROR(AL$151*AK$4*10^-9,0)</f>
        <v>0</v>
      </c>
      <c r="AL155" s="188">
        <f>_xlfn.IFERROR(AL$154*AL$4*10^-9,0)</f>
        <v>0</v>
      </c>
      <c r="AM155" s="170" t="s">
        <v>278</v>
      </c>
      <c r="AN155" s="187">
        <f>_xlfn.IFERROR(AO$151*AN$4*10^-9,0)</f>
        <v>0</v>
      </c>
      <c r="AO155" s="188">
        <f>_xlfn.IFERROR(AO$154*AO$4*10^-9,0)</f>
        <v>0</v>
      </c>
    </row>
    <row r="156" spans="8:41" ht="15.75" thickBot="1">
      <c r="H156" s="169"/>
      <c r="K156" s="424">
        <f>M156+P156+S156+V156+Y156+AB156+AE156+AH156+AK156+AN156</f>
        <v>0</v>
      </c>
      <c r="L156" s="170" t="s">
        <v>279</v>
      </c>
      <c r="M156" s="200"/>
      <c r="N156" s="190"/>
      <c r="O156" s="170" t="s">
        <v>279</v>
      </c>
      <c r="P156" s="200"/>
      <c r="Q156" s="190"/>
      <c r="R156" s="170" t="s">
        <v>279</v>
      </c>
      <c r="S156" s="200"/>
      <c r="T156" s="190"/>
      <c r="U156" s="170" t="s">
        <v>279</v>
      </c>
      <c r="V156" s="200"/>
      <c r="W156" s="190"/>
      <c r="X156" s="170" t="s">
        <v>279</v>
      </c>
      <c r="Y156" s="200"/>
      <c r="Z156" s="190"/>
      <c r="AA156" s="170" t="s">
        <v>279</v>
      </c>
      <c r="AB156" s="200"/>
      <c r="AC156" s="190"/>
      <c r="AD156" s="170" t="s">
        <v>279</v>
      </c>
      <c r="AE156" s="200"/>
      <c r="AF156" s="190"/>
      <c r="AG156" s="170" t="s">
        <v>279</v>
      </c>
      <c r="AH156" s="200"/>
      <c r="AI156" s="190"/>
      <c r="AJ156" s="170" t="s">
        <v>279</v>
      </c>
      <c r="AK156" s="200"/>
      <c r="AL156" s="190"/>
      <c r="AM156" s="170" t="s">
        <v>279</v>
      </c>
      <c r="AN156" s="200"/>
      <c r="AO156" s="190"/>
    </row>
    <row r="157" spans="8:41" ht="15.75" thickBot="1">
      <c r="H157" s="169"/>
      <c r="K157" s="191">
        <f>M157+P157+S157+V157+Y157+AB157+AE157+AH157+AK157+AN157</f>
        <v>0</v>
      </c>
      <c r="L157" s="192" t="s">
        <v>266</v>
      </c>
      <c r="M157" s="193">
        <f>(IF(Mediciones!$H$5=1,IF(M156=0,M155,M156)+N155,IF(M156=0,N155,M156)+M155))/1000</f>
        <v>0</v>
      </c>
      <c r="N157" s="194"/>
      <c r="O157" s="192" t="s">
        <v>266</v>
      </c>
      <c r="P157" s="193">
        <f>(IF(Mediciones!$H$32=1,IF(P156=0,P155,P156)+Q155,IF(P156=0,Q155,P156)+P155))/1000</f>
        <v>0</v>
      </c>
      <c r="Q157" s="194"/>
      <c r="R157" s="192" t="s">
        <v>266</v>
      </c>
      <c r="S157" s="193">
        <f>(IF(Mediciones!$H$59=1,IF(S156=0,S155,S156)+T155,IF(S156=0,T155,S156)+S155))/1000</f>
        <v>0</v>
      </c>
      <c r="T157" s="194"/>
      <c r="U157" s="192" t="s">
        <v>266</v>
      </c>
      <c r="V157" s="193">
        <f>(IF(Mediciones!$H$86=1,IF(V156=0,V155,V156)+W155,IF(V156=0,W155,V156)+V155))/1000</f>
        <v>0</v>
      </c>
      <c r="W157" s="194"/>
      <c r="X157" s="192" t="s">
        <v>266</v>
      </c>
      <c r="Y157" s="193">
        <f>(IF(Mediciones!$H$113=1,IF(Y156=0,Y155,Y156)+Z155,IF(Y156=0,Z155,Y156)+Y155))/1000</f>
        <v>0</v>
      </c>
      <c r="Z157" s="194"/>
      <c r="AA157" s="192" t="s">
        <v>266</v>
      </c>
      <c r="AB157" s="193">
        <f>(IF(Mediciones!$H$140=1,IF(AB156=0,AB155,AB156)+AC155,IF(AB156=0,AC155,AB156)+AB155))/1000</f>
        <v>0</v>
      </c>
      <c r="AC157" s="194"/>
      <c r="AD157" s="192" t="s">
        <v>266</v>
      </c>
      <c r="AE157" s="193">
        <f>(IF(Mediciones!$H$167=1,IF(AE156=0,AE155,AE156)+AF155,IF(AE156=0,AF155,AE156)+AE155))/1000</f>
        <v>0</v>
      </c>
      <c r="AF157" s="194"/>
      <c r="AG157" s="192" t="s">
        <v>266</v>
      </c>
      <c r="AH157" s="193">
        <f>(IF(Mediciones!$H$194=1,IF(AH156=0,AH155,AH156)+AI155,IF(AH156=0,AI155,AH156)+AH155))/1000</f>
        <v>0</v>
      </c>
      <c r="AI157" s="194"/>
      <c r="AJ157" s="192" t="s">
        <v>266</v>
      </c>
      <c r="AK157" s="193">
        <f>(IF(Mediciones!$H$221=1,IF(AK156=0,AK155,AK156)+AL155,IF(AK156=0,AL155,AK156)+AK155))/1000</f>
        <v>0</v>
      </c>
      <c r="AL157" s="194"/>
      <c r="AM157" s="192" t="s">
        <v>266</v>
      </c>
      <c r="AN157" s="193">
        <f>(IF(Mediciones!$H$248=1,IF(AN156=0,AN155,AN156)+AO155,IF(AN156=0,AO155,AN156)+AN155))/1000</f>
        <v>0</v>
      </c>
      <c r="AO157" s="194"/>
    </row>
    <row r="158" spans="8:41" ht="15">
      <c r="H158" s="169"/>
      <c r="M158" s="181" t="s">
        <v>145</v>
      </c>
      <c r="N158" s="182" t="s">
        <v>1</v>
      </c>
      <c r="P158" s="181" t="s">
        <v>145</v>
      </c>
      <c r="Q158" s="182" t="s">
        <v>1</v>
      </c>
      <c r="S158" s="181" t="s">
        <v>145</v>
      </c>
      <c r="T158" s="182" t="s">
        <v>1</v>
      </c>
      <c r="V158" s="181" t="s">
        <v>145</v>
      </c>
      <c r="W158" s="182" t="s">
        <v>1</v>
      </c>
      <c r="Y158" s="181" t="s">
        <v>145</v>
      </c>
      <c r="Z158" s="182" t="s">
        <v>1</v>
      </c>
      <c r="AB158" s="181" t="s">
        <v>145</v>
      </c>
      <c r="AC158" s="182" t="s">
        <v>1</v>
      </c>
      <c r="AE158" s="181" t="s">
        <v>145</v>
      </c>
      <c r="AF158" s="182" t="s">
        <v>1</v>
      </c>
      <c r="AH158" s="181" t="s">
        <v>145</v>
      </c>
      <c r="AI158" s="182" t="s">
        <v>1</v>
      </c>
      <c r="AK158" s="181" t="s">
        <v>145</v>
      </c>
      <c r="AL158" s="182" t="s">
        <v>1</v>
      </c>
      <c r="AN158" s="181" t="s">
        <v>145</v>
      </c>
      <c r="AO158" s="182" t="s">
        <v>1</v>
      </c>
    </row>
    <row r="159" spans="8:41" ht="15.75" thickBot="1">
      <c r="H159" s="169"/>
      <c r="M159" s="183">
        <f>M$2</f>
        <v>1</v>
      </c>
      <c r="N159" s="184">
        <f>M$3</f>
        <v>1</v>
      </c>
      <c r="P159" s="183">
        <f>P$2</f>
        <v>1</v>
      </c>
      <c r="Q159" s="184">
        <f>P$3</f>
        <v>1</v>
      </c>
      <c r="S159" s="183">
        <f>S$2</f>
        <v>1</v>
      </c>
      <c r="T159" s="184">
        <f>S$3</f>
        <v>1</v>
      </c>
      <c r="V159" s="183">
        <f>V$2</f>
        <v>1</v>
      </c>
      <c r="W159" s="184">
        <f>V$3</f>
        <v>1</v>
      </c>
      <c r="Y159" s="183">
        <f>Y$2</f>
        <v>1</v>
      </c>
      <c r="Z159" s="184">
        <f>Y$3</f>
        <v>1</v>
      </c>
      <c r="AB159" s="183">
        <f>AB$2</f>
        <v>1</v>
      </c>
      <c r="AC159" s="184">
        <f>AB$3</f>
        <v>1</v>
      </c>
      <c r="AE159" s="183">
        <f>AE$2</f>
        <v>1</v>
      </c>
      <c r="AF159" s="184">
        <f>AE$3</f>
        <v>1</v>
      </c>
      <c r="AH159" s="183">
        <f>AH$2</f>
        <v>1</v>
      </c>
      <c r="AI159" s="184">
        <f>AH$3</f>
        <v>1</v>
      </c>
      <c r="AK159" s="183">
        <f>AK$2</f>
        <v>1</v>
      </c>
      <c r="AL159" s="184">
        <f>AK$3</f>
        <v>1</v>
      </c>
      <c r="AN159" s="183">
        <f>AN$2</f>
        <v>1</v>
      </c>
      <c r="AO159" s="184">
        <f>AN$3</f>
        <v>1</v>
      </c>
    </row>
    <row r="160" spans="8:41" ht="15.75" thickBot="1">
      <c r="H160" s="169"/>
      <c r="M160" s="185" t="s">
        <v>268</v>
      </c>
      <c r="N160" s="186" t="e">
        <f>IF(M159=1,DGET('Tabla 02'!$B$4:$AC$17,'Tabla 02'!$V$4,N158:N159),IF(M159=2,DGET('Tabla 02'!$B$18:$AC$31,'Tabla 02'!$V$18,N158:N159),IF(M159=3,DGET('Tabla 02'!$B$32:$AC$45,'Tabla 02'!$V$32,N158:N159),IF(M159=4,DGET('Tabla 02'!$B$46:$AC$59,'Tabla 02'!$V$46,N158:N159),IF(M159=5,DGET('Tabla 02'!$B$60:$AC$73,'Tabla 02'!$V$60,N158:N159),IF(M159=6,DGET('Tabla 02'!$B$74:$AC$87,'Tabla 02'!$V$74,N158:N159),0))))))</f>
        <v>#VALUE!</v>
      </c>
      <c r="P160" s="185" t="s">
        <v>268</v>
      </c>
      <c r="Q160" s="186" t="e">
        <f>IF(P159=1,DGET('Tabla 02'!$B$4:$AC$17,'Tabla 02'!$V$4,Q158:Q159),IF(P159=2,DGET('Tabla 02'!$B$18:$AC$31,'Tabla 02'!$V$18,Q158:Q159),IF(P159=3,DGET('Tabla 02'!$B$32:$AC$45,'Tabla 02'!$V$32,Q158:Q159),IF(P159=4,DGET('Tabla 02'!$B$46:$AC$59,'Tabla 02'!$V$46,Q158:Q159),IF(P159=5,DGET('Tabla 02'!$B$60:$AC$73,'Tabla 02'!$V$60,Q158:Q159),IF(P159=6,DGET('Tabla 02'!$B$74:$AC$87,'Tabla 02'!$V$74,Q158:Q159),0))))))</f>
        <v>#VALUE!</v>
      </c>
      <c r="S160" s="185" t="s">
        <v>268</v>
      </c>
      <c r="T160" s="186" t="e">
        <f>IF(S159=1,DGET('Tabla 02'!$B$4:$AC$17,'Tabla 02'!$V$4,T158:T159),IF(S159=2,DGET('Tabla 02'!$B$18:$AC$31,'Tabla 02'!$V$18,T158:T159),IF(S159=3,DGET('Tabla 02'!$B$32:$AC$45,'Tabla 02'!$V$32,T158:T159),IF(S159=4,DGET('Tabla 02'!$B$46:$AC$59,'Tabla 02'!$V$46,T158:T159),IF(S159=5,DGET('Tabla 02'!$B$60:$AC$73,'Tabla 02'!$V$60,T158:T159),IF(S159=6,DGET('Tabla 02'!$B$74:$AC$87,'Tabla 02'!$V$74,T158:T159),0))))))</f>
        <v>#VALUE!</v>
      </c>
      <c r="V160" s="185" t="s">
        <v>268</v>
      </c>
      <c r="W160" s="186" t="e">
        <f>IF(V159=1,DGET('Tabla 02'!$B$4:$AC$17,'Tabla 02'!$V$4,W158:W159),IF(V159=2,DGET('Tabla 02'!$B$18:$AC$31,'Tabla 02'!$V$18,W158:W159),IF(V159=3,DGET('Tabla 02'!$B$32:$AC$45,'Tabla 02'!$V$32,W158:W159),IF(V159=4,DGET('Tabla 02'!$B$46:$AC$59,'Tabla 02'!$V$46,W158:W159),IF(V159=5,DGET('Tabla 02'!$B$60:$AC$73,'Tabla 02'!$V$60,W158:W159),IF(V159=6,DGET('Tabla 02'!$B$74:$AC$87,'Tabla 02'!$V$74,W158:W159),0))))))</f>
        <v>#VALUE!</v>
      </c>
      <c r="Y160" s="185" t="s">
        <v>268</v>
      </c>
      <c r="Z160" s="186" t="e">
        <f>IF(Y159=1,DGET('Tabla 02'!$B$4:$AC$17,'Tabla 02'!$V$4,Z158:Z159),IF(Y159=2,DGET('Tabla 02'!$B$18:$AC$31,'Tabla 02'!$V$18,Z158:Z159),IF(Y159=3,DGET('Tabla 02'!$B$32:$AC$45,'Tabla 02'!$V$32,Z158:Z159),IF(Y159=4,DGET('Tabla 02'!$B$46:$AC$59,'Tabla 02'!$V$46,Z158:Z159),IF(Y159=5,DGET('Tabla 02'!$B$60:$AC$73,'Tabla 02'!$V$60,Z158:Z159),IF(Y159=6,DGET('Tabla 02'!$B$74:$AC$87,'Tabla 02'!$V$74,Z158:Z159),0))))))</f>
        <v>#VALUE!</v>
      </c>
      <c r="AB160" s="185" t="s">
        <v>268</v>
      </c>
      <c r="AC160" s="186" t="e">
        <f>IF(AB159=1,DGET('Tabla 02'!$B$4:$AC$17,'Tabla 02'!$V$4,AC158:AC159),IF(AB159=2,DGET('Tabla 02'!$B$18:$AC$31,'Tabla 02'!$V$18,AC158:AC159),IF(AB159=3,DGET('Tabla 02'!$B$32:$AC$45,'Tabla 02'!$V$32,AC158:AC159),IF(AB159=4,DGET('Tabla 02'!$B$46:$AC$59,'Tabla 02'!$V$46,AC158:AC159),IF(AB159=5,DGET('Tabla 02'!$B$60:$AC$73,'Tabla 02'!$V$60,AC158:AC159),IF(AB159=6,DGET('Tabla 02'!$B$74:$AC$87,'Tabla 02'!$V$74,AC158:AC159),0))))))</f>
        <v>#VALUE!</v>
      </c>
      <c r="AE160" s="185" t="s">
        <v>268</v>
      </c>
      <c r="AF160" s="186" t="e">
        <f>IF(AE159=1,DGET('Tabla 02'!$B$4:$AC$17,'Tabla 02'!$V$4,AF158:AF159),IF(AE159=2,DGET('Tabla 02'!$B$18:$AC$31,'Tabla 02'!$V$18,AF158:AF159),IF(AE159=3,DGET('Tabla 02'!$B$32:$AC$45,'Tabla 02'!$V$32,AF158:AF159),IF(AE159=4,DGET('Tabla 02'!$B$46:$AC$59,'Tabla 02'!$V$46,AF158:AF159),IF(AE159=5,DGET('Tabla 02'!$B$60:$AC$73,'Tabla 02'!$V$60,AF158:AF159),IF(AE159=6,DGET('Tabla 02'!$B$74:$AC$87,'Tabla 02'!$V$74,AF158:AF159),0))))))</f>
        <v>#VALUE!</v>
      </c>
      <c r="AH160" s="185" t="s">
        <v>268</v>
      </c>
      <c r="AI160" s="186" t="e">
        <f>IF(AH159=1,DGET('Tabla 02'!$B$4:$AC$17,'Tabla 02'!$V$4,AI158:AI159),IF(AH159=2,DGET('Tabla 02'!$B$18:$AC$31,'Tabla 02'!$V$18,AI158:AI159),IF(AH159=3,DGET('Tabla 02'!$B$32:$AC$45,'Tabla 02'!$V$32,AI158:AI159),IF(AH159=4,DGET('Tabla 02'!$B$46:$AC$59,'Tabla 02'!$V$46,AI158:AI159),IF(AH159=5,DGET('Tabla 02'!$B$60:$AC$73,'Tabla 02'!$V$60,AI158:AI159),IF(AH159=6,DGET('Tabla 02'!$B$74:$AC$87,'Tabla 02'!$V$74,AI158:AI159),0))))))</f>
        <v>#VALUE!</v>
      </c>
      <c r="AK160" s="185" t="s">
        <v>268</v>
      </c>
      <c r="AL160" s="186" t="e">
        <f>IF(AK159=1,DGET('Tabla 02'!$B$4:$AC$17,'Tabla 02'!$V$4,AL158:AL159),IF(AK159=2,DGET('Tabla 02'!$B$18:$AC$31,'Tabla 02'!$V$18,AL158:AL159),IF(AK159=3,DGET('Tabla 02'!$B$32:$AC$45,'Tabla 02'!$V$32,AL158:AL159),IF(AK159=4,DGET('Tabla 02'!$B$46:$AC$59,'Tabla 02'!$V$46,AL158:AL159),IF(AK159=5,DGET('Tabla 02'!$B$60:$AC$73,'Tabla 02'!$V$60,AL158:AL159),IF(AK159=6,DGET('Tabla 02'!$B$74:$AC$87,'Tabla 02'!$V$74,AL158:AL159),0))))))</f>
        <v>#VALUE!</v>
      </c>
      <c r="AN160" s="185" t="s">
        <v>268</v>
      </c>
      <c r="AO160" s="186" t="e">
        <f>IF(AN159=1,DGET('Tabla 02'!$B$4:$AC$17,'Tabla 02'!$V$4,AO158:AO159),IF(AN159=2,DGET('Tabla 02'!$B$18:$AC$31,'Tabla 02'!$V$18,AO158:AO159),IF(AN159=3,DGET('Tabla 02'!$B$32:$AC$45,'Tabla 02'!$V$32,AO158:AO159),IF(AN159=4,DGET('Tabla 02'!$B$46:$AC$59,'Tabla 02'!$V$46,AO158:AO159),IF(AN159=5,DGET('Tabla 02'!$B$60:$AC$73,'Tabla 02'!$V$60,AO158:AO159),IF(AN159=6,DGET('Tabla 02'!$B$74:$AC$87,'Tabla 02'!$V$74,AO158:AO159),0))))))</f>
        <v>#VALUE!</v>
      </c>
    </row>
    <row r="161" spans="8:41" ht="15">
      <c r="H161" s="169"/>
      <c r="M161" s="181" t="s">
        <v>145</v>
      </c>
      <c r="N161" s="182" t="s">
        <v>1</v>
      </c>
      <c r="P161" s="181" t="s">
        <v>145</v>
      </c>
      <c r="Q161" s="182" t="s">
        <v>1</v>
      </c>
      <c r="S161" s="181" t="s">
        <v>145</v>
      </c>
      <c r="T161" s="182" t="s">
        <v>1</v>
      </c>
      <c r="V161" s="181" t="s">
        <v>145</v>
      </c>
      <c r="W161" s="182" t="s">
        <v>1</v>
      </c>
      <c r="Y161" s="181" t="s">
        <v>145</v>
      </c>
      <c r="Z161" s="182" t="s">
        <v>1</v>
      </c>
      <c r="AB161" s="181" t="s">
        <v>145</v>
      </c>
      <c r="AC161" s="182" t="s">
        <v>1</v>
      </c>
      <c r="AE161" s="181" t="s">
        <v>145</v>
      </c>
      <c r="AF161" s="182" t="s">
        <v>1</v>
      </c>
      <c r="AH161" s="181" t="s">
        <v>145</v>
      </c>
      <c r="AI161" s="182" t="s">
        <v>1</v>
      </c>
      <c r="AK161" s="181" t="s">
        <v>145</v>
      </c>
      <c r="AL161" s="182" t="s">
        <v>1</v>
      </c>
      <c r="AN161" s="181" t="s">
        <v>145</v>
      </c>
      <c r="AO161" s="182" t="s">
        <v>1</v>
      </c>
    </row>
    <row r="162" spans="8:41" ht="15.75" thickBot="1">
      <c r="H162" s="169"/>
      <c r="M162" s="183">
        <f>M$2</f>
        <v>1</v>
      </c>
      <c r="N162" s="184">
        <f>N$3</f>
        <v>1</v>
      </c>
      <c r="P162" s="183">
        <f>P$2</f>
        <v>1</v>
      </c>
      <c r="Q162" s="184">
        <f>Q$3</f>
        <v>1</v>
      </c>
      <c r="S162" s="183">
        <f>S$2</f>
        <v>1</v>
      </c>
      <c r="T162" s="184">
        <f>T$3</f>
        <v>1</v>
      </c>
      <c r="V162" s="183">
        <f>V$2</f>
        <v>1</v>
      </c>
      <c r="W162" s="184">
        <f>W$3</f>
        <v>1</v>
      </c>
      <c r="Y162" s="183">
        <f>Y$2</f>
        <v>1</v>
      </c>
      <c r="Z162" s="184">
        <f>Z$3</f>
        <v>1</v>
      </c>
      <c r="AB162" s="183">
        <f>AB$2</f>
        <v>1</v>
      </c>
      <c r="AC162" s="184">
        <f>AC$3</f>
        <v>1</v>
      </c>
      <c r="AE162" s="183">
        <f>AE$2</f>
        <v>1</v>
      </c>
      <c r="AF162" s="184">
        <f>AF$3</f>
        <v>1</v>
      </c>
      <c r="AH162" s="183">
        <f>AH$2</f>
        <v>1</v>
      </c>
      <c r="AI162" s="184">
        <f>AI$3</f>
        <v>1</v>
      </c>
      <c r="AK162" s="183">
        <f>AK$2</f>
        <v>1</v>
      </c>
      <c r="AL162" s="184">
        <f>AL$3</f>
        <v>1</v>
      </c>
      <c r="AN162" s="183">
        <f>AN$2</f>
        <v>1</v>
      </c>
      <c r="AO162" s="184">
        <f>AO$3</f>
        <v>1</v>
      </c>
    </row>
    <row r="163" spans="8:41" ht="15.75" thickBot="1">
      <c r="H163" s="169"/>
      <c r="M163" s="185" t="s">
        <v>268</v>
      </c>
      <c r="N163" s="186" t="e">
        <f>IF(M162=1,DGET('Tabla 02'!$B$4:$AC$17,'Tabla 02'!$V$4,N161:N162),IF(M162=2,DGET('Tabla 02'!$B$18:$AC$31,'Tabla 02'!$V$18,N161:N162),IF(M162=3,DGET('Tabla 02'!$B$32:$AC$45,'Tabla 02'!$V$32,N161:N162),IF(M162=4,DGET('Tabla 02'!$B$46:$AC$59,'Tabla 02'!$V$46,N161:N162),IF(M162=5,DGET('Tabla 02'!$B$60:$AC$73,'Tabla 02'!$V$60,N161:N162),IF(M162=6,DGET('Tabla 02'!$B$74:$AC$87,'Tabla 02'!$V$74,N161:N162),0))))))</f>
        <v>#VALUE!</v>
      </c>
      <c r="P163" s="185" t="s">
        <v>268</v>
      </c>
      <c r="Q163" s="186" t="e">
        <f>IF(P162=1,DGET('Tabla 02'!$B$4:$AC$17,'Tabla 02'!$V$4,Q161:Q162),IF(P162=2,DGET('Tabla 02'!$B$18:$AC$31,'Tabla 02'!$V$18,Q161:Q162),IF(P162=3,DGET('Tabla 02'!$B$32:$AC$45,'Tabla 02'!$V$32,Q161:Q162),IF(P162=4,DGET('Tabla 02'!$B$46:$AC$59,'Tabla 02'!$V$46,Q161:Q162),IF(P162=5,DGET('Tabla 02'!$B$60:$AC$73,'Tabla 02'!$V$60,Q161:Q162),IF(P162=6,DGET('Tabla 02'!$B$74:$AC$87,'Tabla 02'!$V$74,Q161:Q162),0))))))</f>
        <v>#VALUE!</v>
      </c>
      <c r="S163" s="185" t="s">
        <v>268</v>
      </c>
      <c r="T163" s="186" t="e">
        <f>IF(S162=1,DGET('Tabla 02'!$B$4:$AC$17,'Tabla 02'!$V$4,T161:T162),IF(S162=2,DGET('Tabla 02'!$B$18:$AC$31,'Tabla 02'!$V$18,T161:T162),IF(S162=3,DGET('Tabla 02'!$B$32:$AC$45,'Tabla 02'!$V$32,T161:T162),IF(S162=4,DGET('Tabla 02'!$B$46:$AC$59,'Tabla 02'!$V$46,T161:T162),IF(S162=5,DGET('Tabla 02'!$B$60:$AC$73,'Tabla 02'!$V$60,T161:T162),IF(S162=6,DGET('Tabla 02'!$B$74:$AC$87,'Tabla 02'!$V$74,T161:T162),0))))))</f>
        <v>#VALUE!</v>
      </c>
      <c r="V163" s="185" t="s">
        <v>268</v>
      </c>
      <c r="W163" s="186" t="e">
        <f>IF(V162=1,DGET('Tabla 02'!$B$4:$AC$17,'Tabla 02'!$V$4,W161:W162),IF(V162=2,DGET('Tabla 02'!$B$18:$AC$31,'Tabla 02'!$V$18,W161:W162),IF(V162=3,DGET('Tabla 02'!$B$32:$AC$45,'Tabla 02'!$V$32,W161:W162),IF(V162=4,DGET('Tabla 02'!$B$46:$AC$59,'Tabla 02'!$V$46,W161:W162),IF(V162=5,DGET('Tabla 02'!$B$60:$AC$73,'Tabla 02'!$V$60,W161:W162),IF(V162=6,DGET('Tabla 02'!$B$74:$AC$87,'Tabla 02'!$V$74,W161:W162),0))))))</f>
        <v>#VALUE!</v>
      </c>
      <c r="Y163" s="185" t="s">
        <v>268</v>
      </c>
      <c r="Z163" s="186" t="e">
        <f>IF(Y162=1,DGET('Tabla 02'!$B$4:$AC$17,'Tabla 02'!$V$4,Z161:Z162),IF(Y162=2,DGET('Tabla 02'!$B$18:$AC$31,'Tabla 02'!$V$18,Z161:Z162),IF(Y162=3,DGET('Tabla 02'!$B$32:$AC$45,'Tabla 02'!$V$32,Z161:Z162),IF(Y162=4,DGET('Tabla 02'!$B$46:$AC$59,'Tabla 02'!$V$46,Z161:Z162),IF(Y162=5,DGET('Tabla 02'!$B$60:$AC$73,'Tabla 02'!$V$60,Z161:Z162),IF(Y162=6,DGET('Tabla 02'!$B$74:$AC$87,'Tabla 02'!$V$74,Z161:Z162),0))))))</f>
        <v>#VALUE!</v>
      </c>
      <c r="AB163" s="185" t="s">
        <v>268</v>
      </c>
      <c r="AC163" s="186" t="e">
        <f>IF(AB162=1,DGET('Tabla 02'!$B$4:$AC$17,'Tabla 02'!$V$4,AC161:AC162),IF(AB162=2,DGET('Tabla 02'!$B$18:$AC$31,'Tabla 02'!$V$18,AC161:AC162),IF(AB162=3,DGET('Tabla 02'!$B$32:$AC$45,'Tabla 02'!$V$32,AC161:AC162),IF(AB162=4,DGET('Tabla 02'!$B$46:$AC$59,'Tabla 02'!$V$46,AC161:AC162),IF(AB162=5,DGET('Tabla 02'!$B$60:$AC$73,'Tabla 02'!$V$60,AC161:AC162),IF(AB162=6,DGET('Tabla 02'!$B$74:$AC$87,'Tabla 02'!$V$74,AC161:AC162),0))))))</f>
        <v>#VALUE!</v>
      </c>
      <c r="AE163" s="185" t="s">
        <v>268</v>
      </c>
      <c r="AF163" s="186" t="e">
        <f>IF(AE162=1,DGET('Tabla 02'!$B$4:$AC$17,'Tabla 02'!$V$4,AF161:AF162),IF(AE162=2,DGET('Tabla 02'!$B$18:$AC$31,'Tabla 02'!$V$18,AF161:AF162),IF(AE162=3,DGET('Tabla 02'!$B$32:$AC$45,'Tabla 02'!$V$32,AF161:AF162),IF(AE162=4,DGET('Tabla 02'!$B$46:$AC$59,'Tabla 02'!$V$46,AF161:AF162),IF(AE162=5,DGET('Tabla 02'!$B$60:$AC$73,'Tabla 02'!$V$60,AF161:AF162),IF(AE162=6,DGET('Tabla 02'!$B$74:$AC$87,'Tabla 02'!$V$74,AF161:AF162),0))))))</f>
        <v>#VALUE!</v>
      </c>
      <c r="AH163" s="185" t="s">
        <v>268</v>
      </c>
      <c r="AI163" s="186" t="e">
        <f>IF(AH162=1,DGET('Tabla 02'!$B$4:$AC$17,'Tabla 02'!$V$4,AI161:AI162),IF(AH162=2,DGET('Tabla 02'!$B$18:$AC$31,'Tabla 02'!$V$18,AI161:AI162),IF(AH162=3,DGET('Tabla 02'!$B$32:$AC$45,'Tabla 02'!$V$32,AI161:AI162),IF(AH162=4,DGET('Tabla 02'!$B$46:$AC$59,'Tabla 02'!$V$46,AI161:AI162),IF(AH162=5,DGET('Tabla 02'!$B$60:$AC$73,'Tabla 02'!$V$60,AI161:AI162),IF(AH162=6,DGET('Tabla 02'!$B$74:$AC$87,'Tabla 02'!$V$74,AI161:AI162),0))))))</f>
        <v>#VALUE!</v>
      </c>
      <c r="AK163" s="185" t="s">
        <v>268</v>
      </c>
      <c r="AL163" s="186" t="e">
        <f>IF(AK162=1,DGET('Tabla 02'!$B$4:$AC$17,'Tabla 02'!$V$4,AL161:AL162),IF(AK162=2,DGET('Tabla 02'!$B$18:$AC$31,'Tabla 02'!$V$18,AL161:AL162),IF(AK162=3,DGET('Tabla 02'!$B$32:$AC$45,'Tabla 02'!$V$32,AL161:AL162),IF(AK162=4,DGET('Tabla 02'!$B$46:$AC$59,'Tabla 02'!$V$46,AL161:AL162),IF(AK162=5,DGET('Tabla 02'!$B$60:$AC$73,'Tabla 02'!$V$60,AL161:AL162),IF(AK162=6,DGET('Tabla 02'!$B$74:$AC$87,'Tabla 02'!$V$74,AL161:AL162),0))))))</f>
        <v>#VALUE!</v>
      </c>
      <c r="AN163" s="185" t="s">
        <v>268</v>
      </c>
      <c r="AO163" s="186" t="e">
        <f>IF(AN162=1,DGET('Tabla 02'!$B$4:$AC$17,'Tabla 02'!$V$4,AO161:AO162),IF(AN162=2,DGET('Tabla 02'!$B$18:$AC$31,'Tabla 02'!$V$18,AO161:AO162),IF(AN162=3,DGET('Tabla 02'!$B$32:$AC$45,'Tabla 02'!$V$32,AO161:AO162),IF(AN162=4,DGET('Tabla 02'!$B$46:$AC$59,'Tabla 02'!$V$46,AO161:AO162),IF(AN162=5,DGET('Tabla 02'!$B$60:$AC$73,'Tabla 02'!$V$60,AO161:AO162),IF(AN162=6,DGET('Tabla 02'!$B$74:$AC$87,'Tabla 02'!$V$74,AO161:AO162),0))))))</f>
        <v>#VALUE!</v>
      </c>
    </row>
    <row r="164" spans="8:41" ht="15.75" thickBot="1">
      <c r="H164" s="169"/>
      <c r="L164" s="199" t="s">
        <v>278</v>
      </c>
      <c r="M164" s="187">
        <f>_xlfn.IFERROR(N$160*M$4*10^-6,0)</f>
        <v>0</v>
      </c>
      <c r="N164" s="188">
        <f>_xlfn.IFERROR(N$163*N$4*10^-6,0)</f>
        <v>0</v>
      </c>
      <c r="O164" s="170" t="s">
        <v>278</v>
      </c>
      <c r="P164" s="187">
        <f>_xlfn.IFERROR(Q$160*P$4*10^-6,0)</f>
        <v>0</v>
      </c>
      <c r="Q164" s="188">
        <f>_xlfn.IFERROR(Q$163*Q$4*10^-6,0)</f>
        <v>0</v>
      </c>
      <c r="R164" s="170" t="s">
        <v>278</v>
      </c>
      <c r="S164" s="187">
        <f>_xlfn.IFERROR(T$160*S$4*10^-6,0)</f>
        <v>0</v>
      </c>
      <c r="T164" s="188">
        <f>_xlfn.IFERROR(T$163*T$4*10^-6,0)</f>
        <v>0</v>
      </c>
      <c r="U164" s="170" t="s">
        <v>278</v>
      </c>
      <c r="V164" s="187">
        <f>_xlfn.IFERROR(W$160*V$4*10^-6,0)</f>
        <v>0</v>
      </c>
      <c r="W164" s="188">
        <f>_xlfn.IFERROR(W$163*W$4*10^-6,0)</f>
        <v>0</v>
      </c>
      <c r="X164" s="170" t="s">
        <v>278</v>
      </c>
      <c r="Y164" s="187">
        <f>_xlfn.IFERROR(Z$160*Y$4*10^-6,0)</f>
        <v>0</v>
      </c>
      <c r="Z164" s="188">
        <f>_xlfn.IFERROR(Z$163*Z$4*10^-6,0)</f>
        <v>0</v>
      </c>
      <c r="AA164" s="170" t="s">
        <v>278</v>
      </c>
      <c r="AB164" s="187">
        <f>_xlfn.IFERROR(AC$160*AB$4*10^-6,0)</f>
        <v>0</v>
      </c>
      <c r="AC164" s="188">
        <f>_xlfn.IFERROR(AC$163*AC$4*10^-6,0)</f>
        <v>0</v>
      </c>
      <c r="AD164" s="170" t="s">
        <v>278</v>
      </c>
      <c r="AE164" s="187">
        <f>_xlfn.IFERROR(AF$160*AE$4*10^-6,0)</f>
        <v>0</v>
      </c>
      <c r="AF164" s="188">
        <f>_xlfn.IFERROR(AF$163*AF$4*10^-6,0)</f>
        <v>0</v>
      </c>
      <c r="AG164" s="170" t="s">
        <v>278</v>
      </c>
      <c r="AH164" s="187">
        <f>_xlfn.IFERROR(AI$160*AH$4*10^-6,0)</f>
        <v>0</v>
      </c>
      <c r="AI164" s="188">
        <f>_xlfn.IFERROR(AI$163*AI$4*10^-6,0)</f>
        <v>0</v>
      </c>
      <c r="AJ164" s="170" t="s">
        <v>278</v>
      </c>
      <c r="AK164" s="187">
        <f>_xlfn.IFERROR(AL$160*AK$4*10^-6,0)</f>
        <v>0</v>
      </c>
      <c r="AL164" s="188">
        <f>_xlfn.IFERROR(AL$163*AL$4*10^-6,0)</f>
        <v>0</v>
      </c>
      <c r="AM164" s="170" t="s">
        <v>278</v>
      </c>
      <c r="AN164" s="187">
        <f>_xlfn.IFERROR(AO$160*AN$4*10^-6,0)</f>
        <v>0</v>
      </c>
      <c r="AO164" s="188">
        <f>_xlfn.IFERROR(AO$163*AO$4*10^-6,0)</f>
        <v>0</v>
      </c>
    </row>
    <row r="165" spans="8:41" ht="15.75" thickBot="1">
      <c r="H165" s="169"/>
      <c r="K165" s="424">
        <f>M165+P165+S165+V165+Y165+AB165+AE165+AH165+AK165+AN165</f>
        <v>0</v>
      </c>
      <c r="L165" s="170" t="s">
        <v>279</v>
      </c>
      <c r="M165" s="200"/>
      <c r="N165" s="190"/>
      <c r="O165" s="170" t="s">
        <v>279</v>
      </c>
      <c r="P165" s="200"/>
      <c r="Q165" s="190"/>
      <c r="R165" s="170" t="s">
        <v>279</v>
      </c>
      <c r="S165" s="200"/>
      <c r="T165" s="190"/>
      <c r="U165" s="170" t="s">
        <v>279</v>
      </c>
      <c r="V165" s="200"/>
      <c r="W165" s="190"/>
      <c r="X165" s="170" t="s">
        <v>279</v>
      </c>
      <c r="Y165" s="200"/>
      <c r="Z165" s="190"/>
      <c r="AA165" s="170" t="s">
        <v>279</v>
      </c>
      <c r="AB165" s="200"/>
      <c r="AC165" s="190"/>
      <c r="AD165" s="170" t="s">
        <v>279</v>
      </c>
      <c r="AE165" s="200"/>
      <c r="AF165" s="190"/>
      <c r="AG165" s="170" t="s">
        <v>279</v>
      </c>
      <c r="AH165" s="200"/>
      <c r="AI165" s="190"/>
      <c r="AJ165" s="170" t="s">
        <v>279</v>
      </c>
      <c r="AK165" s="200"/>
      <c r="AL165" s="190"/>
      <c r="AM165" s="170" t="s">
        <v>279</v>
      </c>
      <c r="AN165" s="200"/>
      <c r="AO165" s="190"/>
    </row>
    <row r="166" spans="8:41" ht="15.75" thickBot="1">
      <c r="H166" s="169"/>
      <c r="K166" s="191">
        <f>M166+P166+S166+V166+Y166+AB166+AE166+AH166+AK166+AN166</f>
        <v>0</v>
      </c>
      <c r="L166" s="192" t="s">
        <v>214</v>
      </c>
      <c r="M166" s="193">
        <f>(IF(Mediciones!$H$5=1,IF(M165=0,M164,M165)+N164,IF(M165=0,N164,M165)+M164))/1000</f>
        <v>0</v>
      </c>
      <c r="N166" s="194"/>
      <c r="O166" s="192" t="s">
        <v>214</v>
      </c>
      <c r="P166" s="193">
        <f>(IF(Mediciones!$H$32=1,IF(P165=0,P164,P165)+Q164,IF(P165=0,Q164,P165)+P164))/1000</f>
        <v>0</v>
      </c>
      <c r="Q166" s="194"/>
      <c r="R166" s="192" t="s">
        <v>214</v>
      </c>
      <c r="S166" s="193">
        <f>(IF(Mediciones!$H$59=1,IF(S165=0,S164,S165)+T164,IF(S165=0,T164,S165)+S164))/1000</f>
        <v>0</v>
      </c>
      <c r="T166" s="194"/>
      <c r="U166" s="192" t="s">
        <v>214</v>
      </c>
      <c r="V166" s="193">
        <f>(IF(Mediciones!$H$86=1,IF(V165=0,V164,V165)+W164,IF(V165=0,W164,V165)+V164))/1000</f>
        <v>0</v>
      </c>
      <c r="W166" s="194"/>
      <c r="X166" s="192" t="s">
        <v>214</v>
      </c>
      <c r="Y166" s="193">
        <f>(IF(Mediciones!$H$113=1,IF(Y165=0,Y164,Y165)+Z164,IF(Y165=0,Z164,Y165)+Y164))/1000</f>
        <v>0</v>
      </c>
      <c r="Z166" s="194"/>
      <c r="AA166" s="192" t="s">
        <v>214</v>
      </c>
      <c r="AB166" s="193">
        <f>(IF(Mediciones!$H$140=1,IF(AB165=0,AB164,AB165)+AC164,IF(AB165=0,AC164,AB165)+AB164))/1000</f>
        <v>0</v>
      </c>
      <c r="AC166" s="194"/>
      <c r="AD166" s="192" t="s">
        <v>214</v>
      </c>
      <c r="AE166" s="193">
        <f>(IF(Mediciones!$H$167=1,IF(AE165=0,AE164,AE165)+AF164,IF(AE165=0,AF164,AE165)+AE164))/1000</f>
        <v>0</v>
      </c>
      <c r="AF166" s="194"/>
      <c r="AG166" s="192" t="s">
        <v>214</v>
      </c>
      <c r="AH166" s="193">
        <f>(IF(Mediciones!$H$194=1,IF(AH165=0,AH164,AH165)+AI164,IF(AH165=0,AI164,AH165)+AH164))/1000</f>
        <v>0</v>
      </c>
      <c r="AI166" s="194"/>
      <c r="AJ166" s="192" t="s">
        <v>214</v>
      </c>
      <c r="AK166" s="193">
        <f>(IF(Mediciones!$H$221=1,IF(AK165=0,AK164,AK165)+AL164,IF(AK165=0,AL164,AK165)+AK164))/1000</f>
        <v>0</v>
      </c>
      <c r="AL166" s="194"/>
      <c r="AM166" s="192" t="s">
        <v>214</v>
      </c>
      <c r="AN166" s="193">
        <f>(IF(Mediciones!$H$248=1,IF(AN165=0,AN164,AN165)+AO164,IF(AN165=0,AO164,AN165)+AN164))/1000</f>
        <v>0</v>
      </c>
      <c r="AO166" s="194"/>
    </row>
    <row r="167" spans="8:41" ht="15">
      <c r="H167" s="169"/>
      <c r="M167" s="181" t="s">
        <v>145</v>
      </c>
      <c r="N167" s="182" t="s">
        <v>1</v>
      </c>
      <c r="P167" s="181" t="s">
        <v>145</v>
      </c>
      <c r="Q167" s="182" t="s">
        <v>1</v>
      </c>
      <c r="S167" s="181" t="s">
        <v>145</v>
      </c>
      <c r="T167" s="182" t="s">
        <v>1</v>
      </c>
      <c r="V167" s="181" t="s">
        <v>145</v>
      </c>
      <c r="W167" s="182" t="s">
        <v>1</v>
      </c>
      <c r="Y167" s="181" t="s">
        <v>145</v>
      </c>
      <c r="Z167" s="182" t="s">
        <v>1</v>
      </c>
      <c r="AB167" s="181" t="s">
        <v>145</v>
      </c>
      <c r="AC167" s="182" t="s">
        <v>1</v>
      </c>
      <c r="AE167" s="181" t="s">
        <v>145</v>
      </c>
      <c r="AF167" s="182" t="s">
        <v>1</v>
      </c>
      <c r="AH167" s="181" t="s">
        <v>145</v>
      </c>
      <c r="AI167" s="182" t="s">
        <v>1</v>
      </c>
      <c r="AK167" s="181" t="s">
        <v>145</v>
      </c>
      <c r="AL167" s="182" t="s">
        <v>1</v>
      </c>
      <c r="AN167" s="181" t="s">
        <v>145</v>
      </c>
      <c r="AO167" s="182" t="s">
        <v>1</v>
      </c>
    </row>
    <row r="168" spans="8:41" ht="15.75" thickBot="1">
      <c r="H168" s="169"/>
      <c r="M168" s="183">
        <f>M$2</f>
        <v>1</v>
      </c>
      <c r="N168" s="184">
        <f>M$3</f>
        <v>1</v>
      </c>
      <c r="P168" s="183">
        <f>P$2</f>
        <v>1</v>
      </c>
      <c r="Q168" s="184">
        <f>P$3</f>
        <v>1</v>
      </c>
      <c r="S168" s="183">
        <f>S$2</f>
        <v>1</v>
      </c>
      <c r="T168" s="184">
        <f>S$3</f>
        <v>1</v>
      </c>
      <c r="V168" s="183">
        <f>V$2</f>
        <v>1</v>
      </c>
      <c r="W168" s="184">
        <f>V$3</f>
        <v>1</v>
      </c>
      <c r="Y168" s="183">
        <f>Y$2</f>
        <v>1</v>
      </c>
      <c r="Z168" s="184">
        <f>Y$3</f>
        <v>1</v>
      </c>
      <c r="AB168" s="183">
        <f>AB$2</f>
        <v>1</v>
      </c>
      <c r="AC168" s="184">
        <f>AB$3</f>
        <v>1</v>
      </c>
      <c r="AE168" s="183">
        <f>AE$2</f>
        <v>1</v>
      </c>
      <c r="AF168" s="184">
        <f>AE$3</f>
        <v>1</v>
      </c>
      <c r="AH168" s="183">
        <f>AH$2</f>
        <v>1</v>
      </c>
      <c r="AI168" s="184">
        <f>AH$3</f>
        <v>1</v>
      </c>
      <c r="AK168" s="183">
        <f>AK$2</f>
        <v>1</v>
      </c>
      <c r="AL168" s="184">
        <f>AK$3</f>
        <v>1</v>
      </c>
      <c r="AN168" s="183">
        <f>AN$2</f>
        <v>1</v>
      </c>
      <c r="AO168" s="184">
        <f>AN$3</f>
        <v>1</v>
      </c>
    </row>
    <row r="169" spans="8:41" ht="15.75" thickBot="1">
      <c r="H169" s="169"/>
      <c r="M169" s="185" t="s">
        <v>269</v>
      </c>
      <c r="N169" s="186" t="e">
        <f>IF(M168=1,DGET('Tabla 02'!$B$4:$AC$17,'Tabla 02'!$W$4,N167:N168),IF(M168=2,DGET('Tabla 02'!$B$18:$AC$31,'Tabla 02'!$W$18,N167:N168),IF(M168=3,DGET('Tabla 02'!$B$32:$AC$45,'Tabla 02'!$W$32,N167:N168),IF(M168=4,DGET('Tabla 02'!$B$46:$AC$59,'Tabla 02'!$W$46,N167:N168),IF(M168=5,DGET('Tabla 02'!$B$60:$AC$73,'Tabla 02'!$W$60,N167:N168),IF(M168=6,DGET('Tabla 02'!$B$74:$AC$87,'Tabla 02'!$W$74,N167:N168),0))))))</f>
        <v>#VALUE!</v>
      </c>
      <c r="P169" s="185" t="s">
        <v>269</v>
      </c>
      <c r="Q169" s="186" t="e">
        <f>IF(P168=1,DGET('Tabla 02'!$B$4:$AC$17,'Tabla 02'!$W$4,Q167:Q168),IF(P168=2,DGET('Tabla 02'!$B$18:$AC$31,'Tabla 02'!$W$18,Q167:Q168),IF(P168=3,DGET('Tabla 02'!$B$32:$AC$45,'Tabla 02'!$W$32,Q167:Q168),IF(P168=4,DGET('Tabla 02'!$B$46:$AC$59,'Tabla 02'!$W$46,Q167:Q168),IF(P168=5,DGET('Tabla 02'!$B$60:$AC$73,'Tabla 02'!$W$60,Q167:Q168),IF(P168=6,DGET('Tabla 02'!$B$74:$AC$87,'Tabla 02'!$W$74,Q167:Q168),0))))))</f>
        <v>#VALUE!</v>
      </c>
      <c r="S169" s="185" t="s">
        <v>269</v>
      </c>
      <c r="T169" s="186" t="e">
        <f>IF(S168=1,DGET('Tabla 02'!$B$4:$AC$17,'Tabla 02'!$W$4,T167:T168),IF(S168=2,DGET('Tabla 02'!$B$18:$AC$31,'Tabla 02'!$W$18,T167:T168),IF(S168=3,DGET('Tabla 02'!$B$32:$AC$45,'Tabla 02'!$W$32,T167:T168),IF(S168=4,DGET('Tabla 02'!$B$46:$AC$59,'Tabla 02'!$W$46,T167:T168),IF(S168=5,DGET('Tabla 02'!$B$60:$AC$73,'Tabla 02'!$W$60,T167:T168),IF(S168=6,DGET('Tabla 02'!$B$74:$AC$87,'Tabla 02'!$W$74,T167:T168),0))))))</f>
        <v>#VALUE!</v>
      </c>
      <c r="V169" s="185" t="s">
        <v>269</v>
      </c>
      <c r="W169" s="186" t="e">
        <f>IF(V168=1,DGET('Tabla 02'!$B$4:$AC$17,'Tabla 02'!$W$4,W167:W168),IF(V168=2,DGET('Tabla 02'!$B$18:$AC$31,'Tabla 02'!$W$18,W167:W168),IF(V168=3,DGET('Tabla 02'!$B$32:$AC$45,'Tabla 02'!$W$32,W167:W168),IF(V168=4,DGET('Tabla 02'!$B$46:$AC$59,'Tabla 02'!$W$46,W167:W168),IF(V168=5,DGET('Tabla 02'!$B$60:$AC$73,'Tabla 02'!$W$60,W167:W168),IF(V168=6,DGET('Tabla 02'!$B$74:$AC$87,'Tabla 02'!$W$74,W167:W168),0))))))</f>
        <v>#VALUE!</v>
      </c>
      <c r="Y169" s="185" t="s">
        <v>269</v>
      </c>
      <c r="Z169" s="186" t="e">
        <f>IF(Y168=1,DGET('Tabla 02'!$B$4:$AC$17,'Tabla 02'!$W$4,Z167:Z168),IF(Y168=2,DGET('Tabla 02'!$B$18:$AC$31,'Tabla 02'!$W$18,Z167:Z168),IF(Y168=3,DGET('Tabla 02'!$B$32:$AC$45,'Tabla 02'!$W$32,Z167:Z168),IF(Y168=4,DGET('Tabla 02'!$B$46:$AC$59,'Tabla 02'!$W$46,Z167:Z168),IF(Y168=5,DGET('Tabla 02'!$B$60:$AC$73,'Tabla 02'!$W$60,Z167:Z168),IF(Y168=6,DGET('Tabla 02'!$B$74:$AC$87,'Tabla 02'!$W$74,Z167:Z168),0))))))</f>
        <v>#VALUE!</v>
      </c>
      <c r="AB169" s="185" t="s">
        <v>269</v>
      </c>
      <c r="AC169" s="186" t="e">
        <f>IF(AB168=1,DGET('Tabla 02'!$B$4:$AC$17,'Tabla 02'!$W$4,AC167:AC168),IF(AB168=2,DGET('Tabla 02'!$B$18:$AC$31,'Tabla 02'!$W$18,AC167:AC168),IF(AB168=3,DGET('Tabla 02'!$B$32:$AC$45,'Tabla 02'!$W$32,AC167:AC168),IF(AB168=4,DGET('Tabla 02'!$B$46:$AC$59,'Tabla 02'!$W$46,AC167:AC168),IF(AB168=5,DGET('Tabla 02'!$B$60:$AC$73,'Tabla 02'!$W$60,AC167:AC168),IF(AB168=6,DGET('Tabla 02'!$B$74:$AC$87,'Tabla 02'!$W$74,AC167:AC168),0))))))</f>
        <v>#VALUE!</v>
      </c>
      <c r="AE169" s="185" t="s">
        <v>269</v>
      </c>
      <c r="AF169" s="186" t="e">
        <f>IF(AE168=1,DGET('Tabla 02'!$B$4:$AC$17,'Tabla 02'!$W$4,AF167:AF168),IF(AE168=2,DGET('Tabla 02'!$B$18:$AC$31,'Tabla 02'!$W$18,AF167:AF168),IF(AE168=3,DGET('Tabla 02'!$B$32:$AC$45,'Tabla 02'!$W$32,AF167:AF168),IF(AE168=4,DGET('Tabla 02'!$B$46:$AC$59,'Tabla 02'!$W$46,AF167:AF168),IF(AE168=5,DGET('Tabla 02'!$B$60:$AC$73,'Tabla 02'!$W$60,AF167:AF168),IF(AE168=6,DGET('Tabla 02'!$B$74:$AC$87,'Tabla 02'!$W$74,AF167:AF168),0))))))</f>
        <v>#VALUE!</v>
      </c>
      <c r="AH169" s="185" t="s">
        <v>269</v>
      </c>
      <c r="AI169" s="186" t="e">
        <f>IF(AH168=1,DGET('Tabla 02'!$B$4:$AC$17,'Tabla 02'!$W$4,AI167:AI168),IF(AH168=2,DGET('Tabla 02'!$B$18:$AC$31,'Tabla 02'!$W$18,AI167:AI168),IF(AH168=3,DGET('Tabla 02'!$B$32:$AC$45,'Tabla 02'!$W$32,AI167:AI168),IF(AH168=4,DGET('Tabla 02'!$B$46:$AC$59,'Tabla 02'!$W$46,AI167:AI168),IF(AH168=5,DGET('Tabla 02'!$B$60:$AC$73,'Tabla 02'!$W$60,AI167:AI168),IF(AH168=6,DGET('Tabla 02'!$B$74:$AC$87,'Tabla 02'!$W$74,AI167:AI168),0))))))</f>
        <v>#VALUE!</v>
      </c>
      <c r="AK169" s="185" t="s">
        <v>269</v>
      </c>
      <c r="AL169" s="186" t="e">
        <f>IF(AK168=1,DGET('Tabla 02'!$B$4:$AC$17,'Tabla 02'!$W$4,AL167:AL168),IF(AK168=2,DGET('Tabla 02'!$B$18:$AC$31,'Tabla 02'!$W$18,AL167:AL168),IF(AK168=3,DGET('Tabla 02'!$B$32:$AC$45,'Tabla 02'!$W$32,AL167:AL168),IF(AK168=4,DGET('Tabla 02'!$B$46:$AC$59,'Tabla 02'!$W$46,AL167:AL168),IF(AK168=5,DGET('Tabla 02'!$B$60:$AC$73,'Tabla 02'!$W$60,AL167:AL168),IF(AK168=6,DGET('Tabla 02'!$B$74:$AC$87,'Tabla 02'!$W$74,AL167:AL168),0))))))</f>
        <v>#VALUE!</v>
      </c>
      <c r="AN169" s="185" t="s">
        <v>269</v>
      </c>
      <c r="AO169" s="186" t="e">
        <f>IF(AN168=1,DGET('Tabla 02'!$B$4:$AC$17,'Tabla 02'!$W$4,AO167:AO168),IF(AN168=2,DGET('Tabla 02'!$B$18:$AC$31,'Tabla 02'!$W$18,AO167:AO168),IF(AN168=3,DGET('Tabla 02'!$B$32:$AC$45,'Tabla 02'!$W$32,AO167:AO168),IF(AN168=4,DGET('Tabla 02'!$B$46:$AC$59,'Tabla 02'!$W$46,AO167:AO168),IF(AN168=5,DGET('Tabla 02'!$B$60:$AC$73,'Tabla 02'!$W$60,AO167:AO168),IF(AN168=6,DGET('Tabla 02'!$B$74:$AC$87,'Tabla 02'!$W$74,AO167:AO168),0))))))</f>
        <v>#VALUE!</v>
      </c>
    </row>
    <row r="170" spans="8:41" ht="15">
      <c r="H170" s="169"/>
      <c r="M170" s="181" t="s">
        <v>145</v>
      </c>
      <c r="N170" s="182" t="s">
        <v>1</v>
      </c>
      <c r="P170" s="181" t="s">
        <v>145</v>
      </c>
      <c r="Q170" s="182" t="s">
        <v>1</v>
      </c>
      <c r="S170" s="181" t="s">
        <v>145</v>
      </c>
      <c r="T170" s="182" t="s">
        <v>1</v>
      </c>
      <c r="V170" s="181" t="s">
        <v>145</v>
      </c>
      <c r="W170" s="182" t="s">
        <v>1</v>
      </c>
      <c r="Y170" s="181" t="s">
        <v>145</v>
      </c>
      <c r="Z170" s="182" t="s">
        <v>1</v>
      </c>
      <c r="AB170" s="181" t="s">
        <v>145</v>
      </c>
      <c r="AC170" s="182" t="s">
        <v>1</v>
      </c>
      <c r="AE170" s="181" t="s">
        <v>145</v>
      </c>
      <c r="AF170" s="182" t="s">
        <v>1</v>
      </c>
      <c r="AH170" s="181" t="s">
        <v>145</v>
      </c>
      <c r="AI170" s="182" t="s">
        <v>1</v>
      </c>
      <c r="AK170" s="181" t="s">
        <v>145</v>
      </c>
      <c r="AL170" s="182" t="s">
        <v>1</v>
      </c>
      <c r="AN170" s="181" t="s">
        <v>145</v>
      </c>
      <c r="AO170" s="182" t="s">
        <v>1</v>
      </c>
    </row>
    <row r="171" spans="8:41" ht="15.75" thickBot="1">
      <c r="H171" s="169"/>
      <c r="M171" s="183">
        <f>M$2</f>
        <v>1</v>
      </c>
      <c r="N171" s="184">
        <f>N$3</f>
        <v>1</v>
      </c>
      <c r="P171" s="183">
        <f>P$2</f>
        <v>1</v>
      </c>
      <c r="Q171" s="184">
        <f>Q$3</f>
        <v>1</v>
      </c>
      <c r="S171" s="183">
        <f>S$2</f>
        <v>1</v>
      </c>
      <c r="T171" s="184">
        <f>T$3</f>
        <v>1</v>
      </c>
      <c r="V171" s="183">
        <f>V$2</f>
        <v>1</v>
      </c>
      <c r="W171" s="184">
        <f>W$3</f>
        <v>1</v>
      </c>
      <c r="Y171" s="183">
        <f>Y$2</f>
        <v>1</v>
      </c>
      <c r="Z171" s="184">
        <f>Z$3</f>
        <v>1</v>
      </c>
      <c r="AB171" s="183">
        <f>AB$2</f>
        <v>1</v>
      </c>
      <c r="AC171" s="184">
        <f>AC$3</f>
        <v>1</v>
      </c>
      <c r="AE171" s="183">
        <f>AE$2</f>
        <v>1</v>
      </c>
      <c r="AF171" s="184">
        <f>AF$3</f>
        <v>1</v>
      </c>
      <c r="AH171" s="183">
        <f>AH$2</f>
        <v>1</v>
      </c>
      <c r="AI171" s="184">
        <f>AI$3</f>
        <v>1</v>
      </c>
      <c r="AK171" s="183">
        <f>AK$2</f>
        <v>1</v>
      </c>
      <c r="AL171" s="184">
        <f>AL$3</f>
        <v>1</v>
      </c>
      <c r="AN171" s="183">
        <f>AN$2</f>
        <v>1</v>
      </c>
      <c r="AO171" s="184">
        <f>AO$3</f>
        <v>1</v>
      </c>
    </row>
    <row r="172" spans="8:41" ht="15.75" thickBot="1">
      <c r="H172" s="169"/>
      <c r="M172" s="185" t="s">
        <v>269</v>
      </c>
      <c r="N172" s="186" t="e">
        <f>IF(M171=1,DGET('Tabla 02'!$B$4:$AC$17,'Tabla 02'!$W$4,N170:N171),IF(M171=2,DGET('Tabla 02'!$B$18:$AC$31,'Tabla 02'!$W$18,N170:N171),IF(M171=3,DGET('Tabla 02'!$B$32:$AC$45,'Tabla 02'!$W$32,N170:N171),IF(M171=4,DGET('Tabla 02'!$B$46:$AC$59,'Tabla 02'!$W$46,N170:N171),IF(M171=5,DGET('Tabla 02'!$B$60:$AC$73,'Tabla 02'!$W$60,N170:N171),IF(M171=6,DGET('Tabla 02'!$B$74:$AC$87,'Tabla 02'!$W$74,N170:N171),0))))))</f>
        <v>#VALUE!</v>
      </c>
      <c r="P172" s="185" t="s">
        <v>269</v>
      </c>
      <c r="Q172" s="186" t="e">
        <f>IF(P171=1,DGET('Tabla 02'!$B$4:$AC$17,'Tabla 02'!$W$4,Q170:Q171),IF(P171=2,DGET('Tabla 02'!$B$18:$AC$31,'Tabla 02'!$W$18,Q170:Q171),IF(P171=3,DGET('Tabla 02'!$B$32:$AC$45,'Tabla 02'!$W$32,Q170:Q171),IF(P171=4,DGET('Tabla 02'!$B$46:$AC$59,'Tabla 02'!$W$46,Q170:Q171),IF(P171=5,DGET('Tabla 02'!$B$60:$AC$73,'Tabla 02'!$W$60,Q170:Q171),IF(P171=6,DGET('Tabla 02'!$B$74:$AC$87,'Tabla 02'!$W$74,Q170:Q171),0))))))</f>
        <v>#VALUE!</v>
      </c>
      <c r="S172" s="185" t="s">
        <v>269</v>
      </c>
      <c r="T172" s="186" t="e">
        <f>IF(S171=1,DGET('Tabla 02'!$B$4:$AC$17,'Tabla 02'!$W$4,T170:T171),IF(S171=2,DGET('Tabla 02'!$B$18:$AC$31,'Tabla 02'!$W$18,T170:T171),IF(S171=3,DGET('Tabla 02'!$B$32:$AC$45,'Tabla 02'!$W$32,T170:T171),IF(S171=4,DGET('Tabla 02'!$B$46:$AC$59,'Tabla 02'!$W$46,T170:T171),IF(S171=5,DGET('Tabla 02'!$B$60:$AC$73,'Tabla 02'!$W$60,T170:T171),IF(S171=6,DGET('Tabla 02'!$B$74:$AC$87,'Tabla 02'!$W$74,T170:T171),0))))))</f>
        <v>#VALUE!</v>
      </c>
      <c r="V172" s="185" t="s">
        <v>269</v>
      </c>
      <c r="W172" s="186" t="e">
        <f>IF(V171=1,DGET('Tabla 02'!$B$4:$AC$17,'Tabla 02'!$W$4,W170:W171),IF(V171=2,DGET('Tabla 02'!$B$18:$AC$31,'Tabla 02'!$W$18,W170:W171),IF(V171=3,DGET('Tabla 02'!$B$32:$AC$45,'Tabla 02'!$W$32,W170:W171),IF(V171=4,DGET('Tabla 02'!$B$46:$AC$59,'Tabla 02'!$W$46,W170:W171),IF(V171=5,DGET('Tabla 02'!$B$60:$AC$73,'Tabla 02'!$W$60,W170:W171),IF(V171=6,DGET('Tabla 02'!$B$74:$AC$87,'Tabla 02'!$W$74,W170:W171),0))))))</f>
        <v>#VALUE!</v>
      </c>
      <c r="Y172" s="185" t="s">
        <v>269</v>
      </c>
      <c r="Z172" s="186" t="e">
        <f>IF(Y171=1,DGET('Tabla 02'!$B$4:$AC$17,'Tabla 02'!$W$4,Z170:Z171),IF(Y171=2,DGET('Tabla 02'!$B$18:$AC$31,'Tabla 02'!$W$18,Z170:Z171),IF(Y171=3,DGET('Tabla 02'!$B$32:$AC$45,'Tabla 02'!$W$32,Z170:Z171),IF(Y171=4,DGET('Tabla 02'!$B$46:$AC$59,'Tabla 02'!$W$46,Z170:Z171),IF(Y171=5,DGET('Tabla 02'!$B$60:$AC$73,'Tabla 02'!$W$60,Z170:Z171),IF(Y171=6,DGET('Tabla 02'!$B$74:$AC$87,'Tabla 02'!$W$74,Z170:Z171),0))))))</f>
        <v>#VALUE!</v>
      </c>
      <c r="AB172" s="185" t="s">
        <v>269</v>
      </c>
      <c r="AC172" s="186" t="e">
        <f>IF(AB171=1,DGET('Tabla 02'!$B$4:$AC$17,'Tabla 02'!$W$4,AC170:AC171),IF(AB171=2,DGET('Tabla 02'!$B$18:$AC$31,'Tabla 02'!$W$18,AC170:AC171),IF(AB171=3,DGET('Tabla 02'!$B$32:$AC$45,'Tabla 02'!$W$32,AC170:AC171),IF(AB171=4,DGET('Tabla 02'!$B$46:$AC$59,'Tabla 02'!$W$46,AC170:AC171),IF(AB171=5,DGET('Tabla 02'!$B$60:$AC$73,'Tabla 02'!$W$60,AC170:AC171),IF(AB171=6,DGET('Tabla 02'!$B$74:$AC$87,'Tabla 02'!$W$74,AC170:AC171),0))))))</f>
        <v>#VALUE!</v>
      </c>
      <c r="AE172" s="185" t="s">
        <v>269</v>
      </c>
      <c r="AF172" s="186" t="e">
        <f>IF(AE171=1,DGET('Tabla 02'!$B$4:$AC$17,'Tabla 02'!$W$4,AF170:AF171),IF(AE171=2,DGET('Tabla 02'!$B$18:$AC$31,'Tabla 02'!$W$18,AF170:AF171),IF(AE171=3,DGET('Tabla 02'!$B$32:$AC$45,'Tabla 02'!$W$32,AF170:AF171),IF(AE171=4,DGET('Tabla 02'!$B$46:$AC$59,'Tabla 02'!$W$46,AF170:AF171),IF(AE171=5,DGET('Tabla 02'!$B$60:$AC$73,'Tabla 02'!$W$60,AF170:AF171),IF(AE171=6,DGET('Tabla 02'!$B$74:$AC$87,'Tabla 02'!$W$74,AF170:AF171),0))))))</f>
        <v>#VALUE!</v>
      </c>
      <c r="AH172" s="185" t="s">
        <v>269</v>
      </c>
      <c r="AI172" s="186" t="e">
        <f>IF(AH171=1,DGET('Tabla 02'!$B$4:$AC$17,'Tabla 02'!$W$4,AI170:AI171),IF(AH171=2,DGET('Tabla 02'!$B$18:$AC$31,'Tabla 02'!$W$18,AI170:AI171),IF(AH171=3,DGET('Tabla 02'!$B$32:$AC$45,'Tabla 02'!$W$32,AI170:AI171),IF(AH171=4,DGET('Tabla 02'!$B$46:$AC$59,'Tabla 02'!$W$46,AI170:AI171),IF(AH171=5,DGET('Tabla 02'!$B$60:$AC$73,'Tabla 02'!$W$60,AI170:AI171),IF(AH171=6,DGET('Tabla 02'!$B$74:$AC$87,'Tabla 02'!$W$74,AI170:AI171),0))))))</f>
        <v>#VALUE!</v>
      </c>
      <c r="AK172" s="185" t="s">
        <v>269</v>
      </c>
      <c r="AL172" s="186" t="e">
        <f>IF(AK171=1,DGET('Tabla 02'!$B$4:$AC$17,'Tabla 02'!$W$4,AL170:AL171),IF(AK171=2,DGET('Tabla 02'!$B$18:$AC$31,'Tabla 02'!$W$18,AL170:AL171),IF(AK171=3,DGET('Tabla 02'!$B$32:$AC$45,'Tabla 02'!$W$32,AL170:AL171),IF(AK171=4,DGET('Tabla 02'!$B$46:$AC$59,'Tabla 02'!$W$46,AL170:AL171),IF(AK171=5,DGET('Tabla 02'!$B$60:$AC$73,'Tabla 02'!$W$60,AL170:AL171),IF(AK171=6,DGET('Tabla 02'!$B$74:$AC$87,'Tabla 02'!$W$74,AL170:AL171),0))))))</f>
        <v>#VALUE!</v>
      </c>
      <c r="AN172" s="185" t="s">
        <v>269</v>
      </c>
      <c r="AO172" s="186" t="e">
        <f>IF(AN171=1,DGET('Tabla 02'!$B$4:$AC$17,'Tabla 02'!$W$4,AO170:AO171),IF(AN171=2,DGET('Tabla 02'!$B$18:$AC$31,'Tabla 02'!$W$18,AO170:AO171),IF(AN171=3,DGET('Tabla 02'!$B$32:$AC$45,'Tabla 02'!$W$32,AO170:AO171),IF(AN171=4,DGET('Tabla 02'!$B$46:$AC$59,'Tabla 02'!$W$46,AO170:AO171),IF(AN171=5,DGET('Tabla 02'!$B$60:$AC$73,'Tabla 02'!$W$60,AO170:AO171),IF(AN171=6,DGET('Tabla 02'!$B$74:$AC$87,'Tabla 02'!$W$74,AO170:AO171),0))))))</f>
        <v>#VALUE!</v>
      </c>
    </row>
    <row r="173" spans="8:41" ht="15.75" thickBot="1">
      <c r="H173" s="169"/>
      <c r="L173" s="199" t="s">
        <v>278</v>
      </c>
      <c r="M173" s="187">
        <f>_xlfn.IFERROR(N$169*M$4*10^-6,0)</f>
        <v>0</v>
      </c>
      <c r="N173" s="188">
        <f>_xlfn.IFERROR(N$172*N$4*10^-6,0)</f>
        <v>0</v>
      </c>
      <c r="O173" s="170" t="s">
        <v>278</v>
      </c>
      <c r="P173" s="187">
        <f>_xlfn.IFERROR(Q$169*P$4*10^-6,0)</f>
        <v>0</v>
      </c>
      <c r="Q173" s="188">
        <f>_xlfn.IFERROR(Q$172*Q$4*10^-6,0)</f>
        <v>0</v>
      </c>
      <c r="R173" s="170" t="s">
        <v>278</v>
      </c>
      <c r="S173" s="187">
        <f>_xlfn.IFERROR(T$169*S$4*10^-6,0)</f>
        <v>0</v>
      </c>
      <c r="T173" s="188">
        <f>_xlfn.IFERROR(T$172*T$4*10^-6,0)</f>
        <v>0</v>
      </c>
      <c r="U173" s="170" t="s">
        <v>278</v>
      </c>
      <c r="V173" s="187">
        <f>_xlfn.IFERROR(W$169*V$4*10^-6,0)</f>
        <v>0</v>
      </c>
      <c r="W173" s="188">
        <f>_xlfn.IFERROR(W$172*W$4*10^-6,0)</f>
        <v>0</v>
      </c>
      <c r="X173" s="170" t="s">
        <v>278</v>
      </c>
      <c r="Y173" s="187">
        <f>_xlfn.IFERROR(Z$169*Y$4*10^-6,0)</f>
        <v>0</v>
      </c>
      <c r="Z173" s="188">
        <f>_xlfn.IFERROR(Z$172*Z$4*10^-6,0)</f>
        <v>0</v>
      </c>
      <c r="AA173" s="170" t="s">
        <v>278</v>
      </c>
      <c r="AB173" s="187">
        <f>_xlfn.IFERROR(AC$169*AB$4*10^-6,0)</f>
        <v>0</v>
      </c>
      <c r="AC173" s="188">
        <f>_xlfn.IFERROR(AC$172*AC$4*10^-6,0)</f>
        <v>0</v>
      </c>
      <c r="AD173" s="170" t="s">
        <v>278</v>
      </c>
      <c r="AE173" s="187">
        <f>_xlfn.IFERROR(AF$169*AE$4*10^-6,0)</f>
        <v>0</v>
      </c>
      <c r="AF173" s="188">
        <f>_xlfn.IFERROR(AF$172*AF$4*10^-6,0)</f>
        <v>0</v>
      </c>
      <c r="AG173" s="170" t="s">
        <v>278</v>
      </c>
      <c r="AH173" s="187">
        <f>_xlfn.IFERROR(AI$169*AH$4*10^-6,0)</f>
        <v>0</v>
      </c>
      <c r="AI173" s="188">
        <f>_xlfn.IFERROR(AI$172*AI$4*10^-6,0)</f>
        <v>0</v>
      </c>
      <c r="AJ173" s="170" t="s">
        <v>278</v>
      </c>
      <c r="AK173" s="187">
        <f>_xlfn.IFERROR(AL$169*AK$4*10^-6,0)</f>
        <v>0</v>
      </c>
      <c r="AL173" s="188">
        <f>_xlfn.IFERROR(AL$172*AL$4*10^-6,0)</f>
        <v>0</v>
      </c>
      <c r="AM173" s="170" t="s">
        <v>278</v>
      </c>
      <c r="AN173" s="187">
        <f>_xlfn.IFERROR(AO$169*AN$4*10^-6,0)</f>
        <v>0</v>
      </c>
      <c r="AO173" s="188">
        <f>_xlfn.IFERROR(AO$172*AO$4*10^-6,0)</f>
        <v>0</v>
      </c>
    </row>
    <row r="174" spans="8:41" ht="15.75" thickBot="1">
      <c r="H174" s="169"/>
      <c r="K174" s="424">
        <f>M174+P174+S174+V174+Y174+AB174+AE174+AH174+AK174+AN174</f>
        <v>0</v>
      </c>
      <c r="L174" s="170" t="s">
        <v>279</v>
      </c>
      <c r="M174" s="200"/>
      <c r="N174" s="190"/>
      <c r="O174" s="170" t="s">
        <v>279</v>
      </c>
      <c r="P174" s="200"/>
      <c r="Q174" s="190"/>
      <c r="R174" s="170" t="s">
        <v>279</v>
      </c>
      <c r="S174" s="200"/>
      <c r="T174" s="190"/>
      <c r="U174" s="170" t="s">
        <v>279</v>
      </c>
      <c r="V174" s="200"/>
      <c r="W174" s="190"/>
      <c r="X174" s="170" t="s">
        <v>279</v>
      </c>
      <c r="Y174" s="200"/>
      <c r="Z174" s="190"/>
      <c r="AA174" s="170" t="s">
        <v>279</v>
      </c>
      <c r="AB174" s="200"/>
      <c r="AC174" s="190"/>
      <c r="AD174" s="170" t="s">
        <v>279</v>
      </c>
      <c r="AE174" s="200"/>
      <c r="AF174" s="190"/>
      <c r="AG174" s="170" t="s">
        <v>279</v>
      </c>
      <c r="AH174" s="200"/>
      <c r="AI174" s="190"/>
      <c r="AJ174" s="170" t="s">
        <v>279</v>
      </c>
      <c r="AK174" s="200"/>
      <c r="AL174" s="190"/>
      <c r="AM174" s="170" t="s">
        <v>279</v>
      </c>
      <c r="AN174" s="200"/>
      <c r="AO174" s="190"/>
    </row>
    <row r="175" spans="8:41" ht="30.75" thickBot="1">
      <c r="H175" s="169"/>
      <c r="K175" s="191">
        <f>M175+P175+S175+V175+Y175+AB175+AE175+AH175+AK175+AN175</f>
        <v>0</v>
      </c>
      <c r="L175" s="192" t="s">
        <v>215</v>
      </c>
      <c r="M175" s="193">
        <f>(IF(Mediciones!$H$5=1,IF(M174=0,M173,M174)+N173,IF(M174=0,N173,M174)+M173))/1000</f>
        <v>0</v>
      </c>
      <c r="N175" s="194"/>
      <c r="O175" s="192" t="s">
        <v>215</v>
      </c>
      <c r="P175" s="193">
        <f>(IF(Mediciones!$H$32=1,IF(P174=0,P173,P174)+Q173,IF(P174=0,Q173,P174)+P173))/1000</f>
        <v>0</v>
      </c>
      <c r="Q175" s="194"/>
      <c r="R175" s="192" t="s">
        <v>215</v>
      </c>
      <c r="S175" s="193">
        <f>(IF(Mediciones!$H$59=1,IF(S174=0,S173,S174)+T173,IF(S174=0,T173,S174)+S173))/1000</f>
        <v>0</v>
      </c>
      <c r="T175" s="194"/>
      <c r="U175" s="192" t="s">
        <v>215</v>
      </c>
      <c r="V175" s="193">
        <f>(IF(Mediciones!$H$86=1,IF(V174=0,V173,V174)+W173,IF(V174=0,W173,V174)+V173))/1000</f>
        <v>0</v>
      </c>
      <c r="W175" s="194"/>
      <c r="X175" s="192" t="s">
        <v>215</v>
      </c>
      <c r="Y175" s="193">
        <f>(IF(Mediciones!$H$113=1,IF(Y174=0,Y173,Y174)+Z173,IF(Y174=0,Z173,Y174)+Y173))/1000</f>
        <v>0</v>
      </c>
      <c r="Z175" s="194"/>
      <c r="AA175" s="192" t="s">
        <v>215</v>
      </c>
      <c r="AB175" s="193">
        <f>(IF(Mediciones!$H$140=1,IF(AB174=0,AB173,AB174)+AC173,IF(AB174=0,AC173,AB174)+AB173))/1000</f>
        <v>0</v>
      </c>
      <c r="AC175" s="194"/>
      <c r="AD175" s="192" t="s">
        <v>215</v>
      </c>
      <c r="AE175" s="193">
        <f>(IF(Mediciones!$H$167=1,IF(AE174=0,AE173,AE174)+AF173,IF(AE174=0,AF173,AE174)+AE173))/1000</f>
        <v>0</v>
      </c>
      <c r="AF175" s="194"/>
      <c r="AG175" s="192" t="s">
        <v>215</v>
      </c>
      <c r="AH175" s="193">
        <f>(IF(Mediciones!$H$194=1,IF(AH174=0,AH173,AH174)+AI173,IF(AH174=0,AI173,AH174)+AH173))/1000</f>
        <v>0</v>
      </c>
      <c r="AI175" s="194"/>
      <c r="AJ175" s="192" t="s">
        <v>215</v>
      </c>
      <c r="AK175" s="193">
        <f>(IF(Mediciones!$H$221=1,IF(AK174=0,AK173,AK174)+AL173,IF(AK174=0,AL173,AK174)+AK173))/1000</f>
        <v>0</v>
      </c>
      <c r="AL175" s="194"/>
      <c r="AM175" s="192" t="s">
        <v>215</v>
      </c>
      <c r="AN175" s="193">
        <f>(IF(Mediciones!$H$248=1,IF(AN174=0,AN173,AN174)+AO173,IF(AN174=0,AO173,AN174)+AN173))/1000</f>
        <v>0</v>
      </c>
      <c r="AO175" s="194"/>
    </row>
    <row r="176" spans="8:41" ht="15">
      <c r="H176" s="169"/>
      <c r="M176" s="181" t="s">
        <v>145</v>
      </c>
      <c r="N176" s="182" t="s">
        <v>1</v>
      </c>
      <c r="P176" s="181" t="s">
        <v>145</v>
      </c>
      <c r="Q176" s="182" t="s">
        <v>1</v>
      </c>
      <c r="S176" s="181" t="s">
        <v>145</v>
      </c>
      <c r="T176" s="182" t="s">
        <v>1</v>
      </c>
      <c r="V176" s="181" t="s">
        <v>145</v>
      </c>
      <c r="W176" s="182" t="s">
        <v>1</v>
      </c>
      <c r="Y176" s="181" t="s">
        <v>145</v>
      </c>
      <c r="Z176" s="182" t="s">
        <v>1</v>
      </c>
      <c r="AB176" s="181" t="s">
        <v>145</v>
      </c>
      <c r="AC176" s="182" t="s">
        <v>1</v>
      </c>
      <c r="AE176" s="181" t="s">
        <v>145</v>
      </c>
      <c r="AF176" s="182" t="s">
        <v>1</v>
      </c>
      <c r="AH176" s="181" t="s">
        <v>145</v>
      </c>
      <c r="AI176" s="182" t="s">
        <v>1</v>
      </c>
      <c r="AK176" s="181" t="s">
        <v>145</v>
      </c>
      <c r="AL176" s="182" t="s">
        <v>1</v>
      </c>
      <c r="AN176" s="181" t="s">
        <v>145</v>
      </c>
      <c r="AO176" s="182" t="s">
        <v>1</v>
      </c>
    </row>
    <row r="177" spans="8:41" ht="15.75" thickBot="1">
      <c r="H177" s="169"/>
      <c r="M177" s="183">
        <f>M$2</f>
        <v>1</v>
      </c>
      <c r="N177" s="184">
        <f>M$3</f>
        <v>1</v>
      </c>
      <c r="P177" s="183">
        <f>P$2</f>
        <v>1</v>
      </c>
      <c r="Q177" s="184">
        <f>P$3</f>
        <v>1</v>
      </c>
      <c r="S177" s="183">
        <f>S$2</f>
        <v>1</v>
      </c>
      <c r="T177" s="184">
        <f>S$3</f>
        <v>1</v>
      </c>
      <c r="V177" s="183">
        <f>V$2</f>
        <v>1</v>
      </c>
      <c r="W177" s="184">
        <f>V$3</f>
        <v>1</v>
      </c>
      <c r="Y177" s="183">
        <f>Y$2</f>
        <v>1</v>
      </c>
      <c r="Z177" s="184">
        <f>Y$3</f>
        <v>1</v>
      </c>
      <c r="AB177" s="183">
        <f>AB$2</f>
        <v>1</v>
      </c>
      <c r="AC177" s="184">
        <f>AB$3</f>
        <v>1</v>
      </c>
      <c r="AE177" s="183">
        <f>AE$2</f>
        <v>1</v>
      </c>
      <c r="AF177" s="184">
        <f>AE$3</f>
        <v>1</v>
      </c>
      <c r="AH177" s="183">
        <f>AH$2</f>
        <v>1</v>
      </c>
      <c r="AI177" s="184">
        <f>AH$3</f>
        <v>1</v>
      </c>
      <c r="AK177" s="183">
        <f>AK$2</f>
        <v>1</v>
      </c>
      <c r="AL177" s="184">
        <f>AK$3</f>
        <v>1</v>
      </c>
      <c r="AN177" s="183">
        <f>AN$2</f>
        <v>1</v>
      </c>
      <c r="AO177" s="184">
        <f>AN$3</f>
        <v>1</v>
      </c>
    </row>
    <row r="178" spans="8:41" ht="15.75" thickBot="1">
      <c r="H178" s="169"/>
      <c r="M178" s="185" t="s">
        <v>270</v>
      </c>
      <c r="N178" s="186" t="e">
        <f>IF(M177=1,DGET('Tabla 02'!$B$4:$AC$17,'Tabla 02'!$X$4,N176:N177),IF(M177=2,DGET('Tabla 02'!$B$18:$AC$31,'Tabla 02'!$X$18,N176:N177),IF(M177=3,DGET('Tabla 02'!$B$32:$AC$45,'Tabla 02'!$X$32,N176:N177),IF(M177=4,DGET('Tabla 02'!$B$46:$AC$59,'Tabla 02'!$X$46,N176:N177),IF(M177=5,DGET('Tabla 02'!$B$60:$AC$73,'Tabla 02'!$X$60,N176:N177),IF(M177=6,DGET('Tabla 02'!$B$74:$AC$87,'Tabla 02'!$X$74,N176:N177),0))))))</f>
        <v>#VALUE!</v>
      </c>
      <c r="P178" s="185" t="s">
        <v>270</v>
      </c>
      <c r="Q178" s="186" t="e">
        <f>IF(P177=1,DGET('Tabla 02'!$B$4:$AC$17,'Tabla 02'!$X$4,Q176:Q177),IF(P177=2,DGET('Tabla 02'!$B$18:$AC$31,'Tabla 02'!$X$18,Q176:Q177),IF(P177=3,DGET('Tabla 02'!$B$32:$AC$45,'Tabla 02'!$X$32,Q176:Q177),IF(P177=4,DGET('Tabla 02'!$B$46:$AC$59,'Tabla 02'!$X$46,Q176:Q177),IF(P177=5,DGET('Tabla 02'!$B$60:$AC$73,'Tabla 02'!$X$60,Q176:Q177),IF(P177=6,DGET('Tabla 02'!$B$74:$AC$87,'Tabla 02'!$X$74,Q176:Q177),0))))))</f>
        <v>#VALUE!</v>
      </c>
      <c r="S178" s="185" t="s">
        <v>270</v>
      </c>
      <c r="T178" s="186" t="e">
        <f>IF(S177=1,DGET('Tabla 02'!$B$4:$AC$17,'Tabla 02'!$X$4,T176:T177),IF(S177=2,DGET('Tabla 02'!$B$18:$AC$31,'Tabla 02'!$X$18,T176:T177),IF(S177=3,DGET('Tabla 02'!$B$32:$AC$45,'Tabla 02'!$X$32,T176:T177),IF(S177=4,DGET('Tabla 02'!$B$46:$AC$59,'Tabla 02'!$X$46,T176:T177),IF(S177=5,DGET('Tabla 02'!$B$60:$AC$73,'Tabla 02'!$X$60,T176:T177),IF(S177=6,DGET('Tabla 02'!$B$74:$AC$87,'Tabla 02'!$X$74,T176:T177),0))))))</f>
        <v>#VALUE!</v>
      </c>
      <c r="V178" s="185" t="s">
        <v>270</v>
      </c>
      <c r="W178" s="186" t="e">
        <f>IF(V177=1,DGET('Tabla 02'!$B$4:$AC$17,'Tabla 02'!$X$4,W176:W177),IF(V177=2,DGET('Tabla 02'!$B$18:$AC$31,'Tabla 02'!$X$18,W176:W177),IF(V177=3,DGET('Tabla 02'!$B$32:$AC$45,'Tabla 02'!$X$32,W176:W177),IF(V177=4,DGET('Tabla 02'!$B$46:$AC$59,'Tabla 02'!$X$46,W176:W177),IF(V177=5,DGET('Tabla 02'!$B$60:$AC$73,'Tabla 02'!$X$60,W176:W177),IF(V177=6,DGET('Tabla 02'!$B$74:$AC$87,'Tabla 02'!$X$74,W176:W177),0))))))</f>
        <v>#VALUE!</v>
      </c>
      <c r="Y178" s="185" t="s">
        <v>270</v>
      </c>
      <c r="Z178" s="186" t="e">
        <f>IF(Y177=1,DGET('Tabla 02'!$B$4:$AC$17,'Tabla 02'!$X$4,Z176:Z177),IF(Y177=2,DGET('Tabla 02'!$B$18:$AC$31,'Tabla 02'!$X$18,Z176:Z177),IF(Y177=3,DGET('Tabla 02'!$B$32:$AC$45,'Tabla 02'!$X$32,Z176:Z177),IF(Y177=4,DGET('Tabla 02'!$B$46:$AC$59,'Tabla 02'!$X$46,Z176:Z177),IF(Y177=5,DGET('Tabla 02'!$B$60:$AC$73,'Tabla 02'!$X$60,Z176:Z177),IF(Y177=6,DGET('Tabla 02'!$B$74:$AC$87,'Tabla 02'!$X$74,Z176:Z177),0))))))</f>
        <v>#VALUE!</v>
      </c>
      <c r="AB178" s="185" t="s">
        <v>270</v>
      </c>
      <c r="AC178" s="186" t="e">
        <f>IF(AB177=1,DGET('Tabla 02'!$B$4:$AC$17,'Tabla 02'!$X$4,AC176:AC177),IF(AB177=2,DGET('Tabla 02'!$B$18:$AC$31,'Tabla 02'!$X$18,AC176:AC177),IF(AB177=3,DGET('Tabla 02'!$B$32:$AC$45,'Tabla 02'!$X$32,AC176:AC177),IF(AB177=4,DGET('Tabla 02'!$B$46:$AC$59,'Tabla 02'!$X$46,AC176:AC177),IF(AB177=5,DGET('Tabla 02'!$B$60:$AC$73,'Tabla 02'!$X$60,AC176:AC177),IF(AB177=6,DGET('Tabla 02'!$B$74:$AC$87,'Tabla 02'!$X$74,AC176:AC177),0))))))</f>
        <v>#VALUE!</v>
      </c>
      <c r="AE178" s="185" t="s">
        <v>270</v>
      </c>
      <c r="AF178" s="186" t="e">
        <f>IF(AE177=1,DGET('Tabla 02'!$B$4:$AC$17,'Tabla 02'!$X$4,AF176:AF177),IF(AE177=2,DGET('Tabla 02'!$B$18:$AC$31,'Tabla 02'!$X$18,AF176:AF177),IF(AE177=3,DGET('Tabla 02'!$B$32:$AC$45,'Tabla 02'!$X$32,AF176:AF177),IF(AE177=4,DGET('Tabla 02'!$B$46:$AC$59,'Tabla 02'!$X$46,AF176:AF177),IF(AE177=5,DGET('Tabla 02'!$B$60:$AC$73,'Tabla 02'!$X$60,AF176:AF177),IF(AE177=6,DGET('Tabla 02'!$B$74:$AC$87,'Tabla 02'!$X$74,AF176:AF177),0))))))</f>
        <v>#VALUE!</v>
      </c>
      <c r="AH178" s="185" t="s">
        <v>270</v>
      </c>
      <c r="AI178" s="186" t="e">
        <f>IF(AH177=1,DGET('Tabla 02'!$B$4:$AC$17,'Tabla 02'!$X$4,AI176:AI177),IF(AH177=2,DGET('Tabla 02'!$B$18:$AC$31,'Tabla 02'!$X$18,AI176:AI177),IF(AH177=3,DGET('Tabla 02'!$B$32:$AC$45,'Tabla 02'!$X$32,AI176:AI177),IF(AH177=4,DGET('Tabla 02'!$B$46:$AC$59,'Tabla 02'!$X$46,AI176:AI177),IF(AH177=5,DGET('Tabla 02'!$B$60:$AC$73,'Tabla 02'!$X$60,AI176:AI177),IF(AH177=6,DGET('Tabla 02'!$B$74:$AC$87,'Tabla 02'!$X$74,AI176:AI177),0))))))</f>
        <v>#VALUE!</v>
      </c>
      <c r="AK178" s="185" t="s">
        <v>270</v>
      </c>
      <c r="AL178" s="186" t="e">
        <f>IF(AK177=1,DGET('Tabla 02'!$B$4:$AC$17,'Tabla 02'!$X$4,AL176:AL177),IF(AK177=2,DGET('Tabla 02'!$B$18:$AC$31,'Tabla 02'!$X$18,AL176:AL177),IF(AK177=3,DGET('Tabla 02'!$B$32:$AC$45,'Tabla 02'!$X$32,AL176:AL177),IF(AK177=4,DGET('Tabla 02'!$B$46:$AC$59,'Tabla 02'!$X$46,AL176:AL177),IF(AK177=5,DGET('Tabla 02'!$B$60:$AC$73,'Tabla 02'!$X$60,AL176:AL177),IF(AK177=6,DGET('Tabla 02'!$B$74:$AC$87,'Tabla 02'!$X$74,AL176:AL177),0))))))</f>
        <v>#VALUE!</v>
      </c>
      <c r="AN178" s="185" t="s">
        <v>270</v>
      </c>
      <c r="AO178" s="186" t="e">
        <f>IF(AN177=1,DGET('Tabla 02'!$B$4:$AC$17,'Tabla 02'!$X$4,AO176:AO177),IF(AN177=2,DGET('Tabla 02'!$B$18:$AC$31,'Tabla 02'!$X$18,AO176:AO177),IF(AN177=3,DGET('Tabla 02'!$B$32:$AC$45,'Tabla 02'!$X$32,AO176:AO177),IF(AN177=4,DGET('Tabla 02'!$B$46:$AC$59,'Tabla 02'!$X$46,AO176:AO177),IF(AN177=5,DGET('Tabla 02'!$B$60:$AC$73,'Tabla 02'!$X$60,AO176:AO177),IF(AN177=6,DGET('Tabla 02'!$B$74:$AC$87,'Tabla 02'!$X$74,AO176:AO177),0))))))</f>
        <v>#VALUE!</v>
      </c>
    </row>
    <row r="179" spans="8:41" ht="15">
      <c r="H179" s="169"/>
      <c r="M179" s="181" t="s">
        <v>145</v>
      </c>
      <c r="N179" s="182" t="s">
        <v>1</v>
      </c>
      <c r="P179" s="181" t="s">
        <v>145</v>
      </c>
      <c r="Q179" s="182" t="s">
        <v>1</v>
      </c>
      <c r="S179" s="181" t="s">
        <v>145</v>
      </c>
      <c r="T179" s="182" t="s">
        <v>1</v>
      </c>
      <c r="V179" s="181" t="s">
        <v>145</v>
      </c>
      <c r="W179" s="182" t="s">
        <v>1</v>
      </c>
      <c r="Y179" s="181" t="s">
        <v>145</v>
      </c>
      <c r="Z179" s="182" t="s">
        <v>1</v>
      </c>
      <c r="AB179" s="181" t="s">
        <v>145</v>
      </c>
      <c r="AC179" s="182" t="s">
        <v>1</v>
      </c>
      <c r="AE179" s="181" t="s">
        <v>145</v>
      </c>
      <c r="AF179" s="182" t="s">
        <v>1</v>
      </c>
      <c r="AH179" s="181" t="s">
        <v>145</v>
      </c>
      <c r="AI179" s="182" t="s">
        <v>1</v>
      </c>
      <c r="AK179" s="181" t="s">
        <v>145</v>
      </c>
      <c r="AL179" s="182" t="s">
        <v>1</v>
      </c>
      <c r="AN179" s="181" t="s">
        <v>145</v>
      </c>
      <c r="AO179" s="182" t="s">
        <v>1</v>
      </c>
    </row>
    <row r="180" spans="8:41" ht="15.75" thickBot="1">
      <c r="H180" s="169"/>
      <c r="M180" s="183">
        <f>M$2</f>
        <v>1</v>
      </c>
      <c r="N180" s="184">
        <f>N$3</f>
        <v>1</v>
      </c>
      <c r="P180" s="183">
        <f>P$2</f>
        <v>1</v>
      </c>
      <c r="Q180" s="184">
        <f>Q$3</f>
        <v>1</v>
      </c>
      <c r="S180" s="183">
        <f>S$2</f>
        <v>1</v>
      </c>
      <c r="T180" s="184">
        <f>T$3</f>
        <v>1</v>
      </c>
      <c r="V180" s="183">
        <f>V$2</f>
        <v>1</v>
      </c>
      <c r="W180" s="184">
        <f>W$3</f>
        <v>1</v>
      </c>
      <c r="Y180" s="183">
        <f>Y$2</f>
        <v>1</v>
      </c>
      <c r="Z180" s="184">
        <f>Z$3</f>
        <v>1</v>
      </c>
      <c r="AB180" s="183">
        <f>AB$2</f>
        <v>1</v>
      </c>
      <c r="AC180" s="184">
        <f>AC$3</f>
        <v>1</v>
      </c>
      <c r="AE180" s="183">
        <f>AE$2</f>
        <v>1</v>
      </c>
      <c r="AF180" s="184">
        <f>AF$3</f>
        <v>1</v>
      </c>
      <c r="AH180" s="183">
        <f>AH$2</f>
        <v>1</v>
      </c>
      <c r="AI180" s="184">
        <f>AI$3</f>
        <v>1</v>
      </c>
      <c r="AK180" s="183">
        <f>AK$2</f>
        <v>1</v>
      </c>
      <c r="AL180" s="184">
        <f>AL$3</f>
        <v>1</v>
      </c>
      <c r="AN180" s="183">
        <f>AN$2</f>
        <v>1</v>
      </c>
      <c r="AO180" s="184">
        <f>AO$3</f>
        <v>1</v>
      </c>
    </row>
    <row r="181" spans="8:41" ht="15.75" thickBot="1">
      <c r="H181" s="169"/>
      <c r="M181" s="185" t="s">
        <v>270</v>
      </c>
      <c r="N181" s="186" t="e">
        <f>IF(M180=1,DGET('Tabla 02'!$B$4:$AC$17,'Tabla 02'!$X$4,N179:N180),IF(M180=2,DGET('Tabla 02'!$B$18:$AC$31,'Tabla 02'!$X$18,N179:N180),IF(M180=3,DGET('Tabla 02'!$B$32:$AC$45,'Tabla 02'!$X$32,N179:N180),IF(M180=4,DGET('Tabla 02'!$B$46:$AC$59,'Tabla 02'!$X$46,N179:N180),IF(M180=5,DGET('Tabla 02'!$B$60:$AC$73,'Tabla 02'!$X$60,N179:N180),IF(M180=6,DGET('Tabla 02'!$B$74:$AC$87,'Tabla 02'!$X$74,N179:N180),0))))))</f>
        <v>#VALUE!</v>
      </c>
      <c r="P181" s="185" t="s">
        <v>270</v>
      </c>
      <c r="Q181" s="186" t="e">
        <f>IF(P180=1,DGET('Tabla 02'!$B$4:$AC$17,'Tabla 02'!$X$4,Q179:Q180),IF(P180=2,DGET('Tabla 02'!$B$18:$AC$31,'Tabla 02'!$X$18,Q179:Q180),IF(P180=3,DGET('Tabla 02'!$B$32:$AC$45,'Tabla 02'!$X$32,Q179:Q180),IF(P180=4,DGET('Tabla 02'!$B$46:$AC$59,'Tabla 02'!$X$46,Q179:Q180),IF(P180=5,DGET('Tabla 02'!$B$60:$AC$73,'Tabla 02'!$X$60,Q179:Q180),IF(P180=6,DGET('Tabla 02'!$B$74:$AC$87,'Tabla 02'!$X$74,Q179:Q180),0))))))</f>
        <v>#VALUE!</v>
      </c>
      <c r="S181" s="185" t="s">
        <v>270</v>
      </c>
      <c r="T181" s="186" t="e">
        <f>IF(S180=1,DGET('Tabla 02'!$B$4:$AC$17,'Tabla 02'!$X$4,T179:T180),IF(S180=2,DGET('Tabla 02'!$B$18:$AC$31,'Tabla 02'!$X$18,T179:T180),IF(S180=3,DGET('Tabla 02'!$B$32:$AC$45,'Tabla 02'!$X$32,T179:T180),IF(S180=4,DGET('Tabla 02'!$B$46:$AC$59,'Tabla 02'!$X$46,T179:T180),IF(S180=5,DGET('Tabla 02'!$B$60:$AC$73,'Tabla 02'!$X$60,T179:T180),IF(S180=6,DGET('Tabla 02'!$B$74:$AC$87,'Tabla 02'!$X$74,T179:T180),0))))))</f>
        <v>#VALUE!</v>
      </c>
      <c r="V181" s="185" t="s">
        <v>270</v>
      </c>
      <c r="W181" s="186" t="e">
        <f>IF(V180=1,DGET('Tabla 02'!$B$4:$AC$17,'Tabla 02'!$X$4,W179:W180),IF(V180=2,DGET('Tabla 02'!$B$18:$AC$31,'Tabla 02'!$X$18,W179:W180),IF(V180=3,DGET('Tabla 02'!$B$32:$AC$45,'Tabla 02'!$X$32,W179:W180),IF(V180=4,DGET('Tabla 02'!$B$46:$AC$59,'Tabla 02'!$X$46,W179:W180),IF(V180=5,DGET('Tabla 02'!$B$60:$AC$73,'Tabla 02'!$X$60,W179:W180),IF(V180=6,DGET('Tabla 02'!$B$74:$AC$87,'Tabla 02'!$X$74,W179:W180),0))))))</f>
        <v>#VALUE!</v>
      </c>
      <c r="Y181" s="185" t="s">
        <v>270</v>
      </c>
      <c r="Z181" s="186" t="e">
        <f>IF(Y180=1,DGET('Tabla 02'!$B$4:$AC$17,'Tabla 02'!$X$4,Z179:Z180),IF(Y180=2,DGET('Tabla 02'!$B$18:$AC$31,'Tabla 02'!$X$18,Z179:Z180),IF(Y180=3,DGET('Tabla 02'!$B$32:$AC$45,'Tabla 02'!$X$32,Z179:Z180),IF(Y180=4,DGET('Tabla 02'!$B$46:$AC$59,'Tabla 02'!$X$46,Z179:Z180),IF(Y180=5,DGET('Tabla 02'!$B$60:$AC$73,'Tabla 02'!$X$60,Z179:Z180),IF(Y180=6,DGET('Tabla 02'!$B$74:$AC$87,'Tabla 02'!$X$74,Z179:Z180),0))))))</f>
        <v>#VALUE!</v>
      </c>
      <c r="AB181" s="185" t="s">
        <v>270</v>
      </c>
      <c r="AC181" s="186" t="e">
        <f>IF(AB180=1,DGET('Tabla 02'!$B$4:$AC$17,'Tabla 02'!$X$4,AC179:AC180),IF(AB180=2,DGET('Tabla 02'!$B$18:$AC$31,'Tabla 02'!$X$18,AC179:AC180),IF(AB180=3,DGET('Tabla 02'!$B$32:$AC$45,'Tabla 02'!$X$32,AC179:AC180),IF(AB180=4,DGET('Tabla 02'!$B$46:$AC$59,'Tabla 02'!$X$46,AC179:AC180),IF(AB180=5,DGET('Tabla 02'!$B$60:$AC$73,'Tabla 02'!$X$60,AC179:AC180),IF(AB180=6,DGET('Tabla 02'!$B$74:$AC$87,'Tabla 02'!$X$74,AC179:AC180),0))))))</f>
        <v>#VALUE!</v>
      </c>
      <c r="AE181" s="185" t="s">
        <v>270</v>
      </c>
      <c r="AF181" s="186" t="e">
        <f>IF(AE180=1,DGET('Tabla 02'!$B$4:$AC$17,'Tabla 02'!$X$4,AF179:AF180),IF(AE180=2,DGET('Tabla 02'!$B$18:$AC$31,'Tabla 02'!$X$18,AF179:AF180),IF(AE180=3,DGET('Tabla 02'!$B$32:$AC$45,'Tabla 02'!$X$32,AF179:AF180),IF(AE180=4,DGET('Tabla 02'!$B$46:$AC$59,'Tabla 02'!$X$46,AF179:AF180),IF(AE180=5,DGET('Tabla 02'!$B$60:$AC$73,'Tabla 02'!$X$60,AF179:AF180),IF(AE180=6,DGET('Tabla 02'!$B$74:$AC$87,'Tabla 02'!$X$74,AF179:AF180),0))))))</f>
        <v>#VALUE!</v>
      </c>
      <c r="AH181" s="185" t="s">
        <v>270</v>
      </c>
      <c r="AI181" s="186" t="e">
        <f>IF(AH180=1,DGET('Tabla 02'!$B$4:$AC$17,'Tabla 02'!$X$4,AI179:AI180),IF(AH180=2,DGET('Tabla 02'!$B$18:$AC$31,'Tabla 02'!$X$18,AI179:AI180),IF(AH180=3,DGET('Tabla 02'!$B$32:$AC$45,'Tabla 02'!$X$32,AI179:AI180),IF(AH180=4,DGET('Tabla 02'!$B$46:$AC$59,'Tabla 02'!$X$46,AI179:AI180),IF(AH180=5,DGET('Tabla 02'!$B$60:$AC$73,'Tabla 02'!$X$60,AI179:AI180),IF(AH180=6,DGET('Tabla 02'!$B$74:$AC$87,'Tabla 02'!$X$74,AI179:AI180),0))))))</f>
        <v>#VALUE!</v>
      </c>
      <c r="AK181" s="185" t="s">
        <v>270</v>
      </c>
      <c r="AL181" s="186" t="e">
        <f>IF(AK180=1,DGET('Tabla 02'!$B$4:$AC$17,'Tabla 02'!$X$4,AL179:AL180),IF(AK180=2,DGET('Tabla 02'!$B$18:$AC$31,'Tabla 02'!$X$18,AL179:AL180),IF(AK180=3,DGET('Tabla 02'!$B$32:$AC$45,'Tabla 02'!$X$32,AL179:AL180),IF(AK180=4,DGET('Tabla 02'!$B$46:$AC$59,'Tabla 02'!$X$46,AL179:AL180),IF(AK180=5,DGET('Tabla 02'!$B$60:$AC$73,'Tabla 02'!$X$60,AL179:AL180),IF(AK180=6,DGET('Tabla 02'!$B$74:$AC$87,'Tabla 02'!$X$74,AL179:AL180),0))))))</f>
        <v>#VALUE!</v>
      </c>
      <c r="AN181" s="185" t="s">
        <v>270</v>
      </c>
      <c r="AO181" s="186" t="e">
        <f>IF(AN180=1,DGET('Tabla 02'!$B$4:$AC$17,'Tabla 02'!$X$4,AO179:AO180),IF(AN180=2,DGET('Tabla 02'!$B$18:$AC$31,'Tabla 02'!$X$18,AO179:AO180),IF(AN180=3,DGET('Tabla 02'!$B$32:$AC$45,'Tabla 02'!$X$32,AO179:AO180),IF(AN180=4,DGET('Tabla 02'!$B$46:$AC$59,'Tabla 02'!$X$46,AO179:AO180),IF(AN180=5,DGET('Tabla 02'!$B$60:$AC$73,'Tabla 02'!$X$60,AO179:AO180),IF(AN180=6,DGET('Tabla 02'!$B$74:$AC$87,'Tabla 02'!$X$74,AO179:AO180),0))))))</f>
        <v>#VALUE!</v>
      </c>
    </row>
    <row r="182" spans="8:41" ht="15.75" thickBot="1">
      <c r="H182" s="169"/>
      <c r="L182" s="199" t="s">
        <v>278</v>
      </c>
      <c r="M182" s="187">
        <f>_xlfn.IFERROR(N$178*M$4*10^-6,0)</f>
        <v>0</v>
      </c>
      <c r="N182" s="188">
        <f>_xlfn.IFERROR(N$181*N$4*10^-6,0)</f>
        <v>0</v>
      </c>
      <c r="O182" s="170" t="s">
        <v>278</v>
      </c>
      <c r="P182" s="187">
        <f>_xlfn.IFERROR(Q$178*P$4*10^-6,0)</f>
        <v>0</v>
      </c>
      <c r="Q182" s="188">
        <f>_xlfn.IFERROR(Q$181*Q$4*10^-6,0)</f>
        <v>0</v>
      </c>
      <c r="R182" s="170" t="s">
        <v>278</v>
      </c>
      <c r="S182" s="187">
        <f>_xlfn.IFERROR(T$178*S$4*10^-6,0)</f>
        <v>0</v>
      </c>
      <c r="T182" s="188">
        <f>_xlfn.IFERROR(T$181*T$4*10^-6,0)</f>
        <v>0</v>
      </c>
      <c r="U182" s="170" t="s">
        <v>278</v>
      </c>
      <c r="V182" s="187">
        <f>_xlfn.IFERROR(W$178*V$4*10^-6,0)</f>
        <v>0</v>
      </c>
      <c r="W182" s="188">
        <f>_xlfn.IFERROR(W$181*W$4*10^-6,0)</f>
        <v>0</v>
      </c>
      <c r="X182" s="170" t="s">
        <v>278</v>
      </c>
      <c r="Y182" s="187">
        <f>_xlfn.IFERROR(Z$178*Y$4*10^-6,0)</f>
        <v>0</v>
      </c>
      <c r="Z182" s="188">
        <f>_xlfn.IFERROR(Z$181*Z$4*10^-6,0)</f>
        <v>0</v>
      </c>
      <c r="AA182" s="170" t="s">
        <v>278</v>
      </c>
      <c r="AB182" s="187">
        <f>_xlfn.IFERROR(AC$178*AB$4*10^-6,0)</f>
        <v>0</v>
      </c>
      <c r="AC182" s="188">
        <f>_xlfn.IFERROR(AC$181*AC$4*10^-6,0)</f>
        <v>0</v>
      </c>
      <c r="AD182" s="170" t="s">
        <v>278</v>
      </c>
      <c r="AE182" s="187">
        <f>_xlfn.IFERROR(AF$178*AE$4*10^-6,0)</f>
        <v>0</v>
      </c>
      <c r="AF182" s="188">
        <f>_xlfn.IFERROR(AF$181*AF$4*10^-6,0)</f>
        <v>0</v>
      </c>
      <c r="AG182" s="170" t="s">
        <v>278</v>
      </c>
      <c r="AH182" s="187">
        <f>_xlfn.IFERROR(AI$178*AH$4*10^-6,0)</f>
        <v>0</v>
      </c>
      <c r="AI182" s="188">
        <f>_xlfn.IFERROR(AI$181*AI$4*10^-6,0)</f>
        <v>0</v>
      </c>
      <c r="AJ182" s="170" t="s">
        <v>278</v>
      </c>
      <c r="AK182" s="187">
        <f>_xlfn.IFERROR(AL$178*AK$4*10^-6,0)</f>
        <v>0</v>
      </c>
      <c r="AL182" s="188">
        <f>_xlfn.IFERROR(AL$181*AL$4*10^-6,0)</f>
        <v>0</v>
      </c>
      <c r="AM182" s="170" t="s">
        <v>278</v>
      </c>
      <c r="AN182" s="187">
        <f>_xlfn.IFERROR(AO$178*AN$4*10^-6,0)</f>
        <v>0</v>
      </c>
      <c r="AO182" s="188">
        <f>_xlfn.IFERROR(AO$181*AO$4*10^-6,0)</f>
        <v>0</v>
      </c>
    </row>
    <row r="183" spans="8:41" ht="15.75" thickBot="1">
      <c r="H183" s="169"/>
      <c r="K183" s="424">
        <f>M183+P183+S183+V183+Y183+AB183+AE183+AH183+AK183+AN183</f>
        <v>0</v>
      </c>
      <c r="L183" s="170" t="s">
        <v>279</v>
      </c>
      <c r="M183" s="200"/>
      <c r="N183" s="190"/>
      <c r="O183" s="170" t="s">
        <v>279</v>
      </c>
      <c r="P183" s="200"/>
      <c r="Q183" s="190"/>
      <c r="R183" s="170" t="s">
        <v>279</v>
      </c>
      <c r="S183" s="200"/>
      <c r="T183" s="190"/>
      <c r="U183" s="170" t="s">
        <v>279</v>
      </c>
      <c r="V183" s="200"/>
      <c r="W183" s="190"/>
      <c r="X183" s="170" t="s">
        <v>279</v>
      </c>
      <c r="Y183" s="200"/>
      <c r="Z183" s="190"/>
      <c r="AA183" s="170" t="s">
        <v>279</v>
      </c>
      <c r="AB183" s="200"/>
      <c r="AC183" s="190"/>
      <c r="AD183" s="170" t="s">
        <v>279</v>
      </c>
      <c r="AE183" s="200"/>
      <c r="AF183" s="190"/>
      <c r="AG183" s="170" t="s">
        <v>279</v>
      </c>
      <c r="AH183" s="200"/>
      <c r="AI183" s="190"/>
      <c r="AJ183" s="170" t="s">
        <v>279</v>
      </c>
      <c r="AK183" s="200"/>
      <c r="AL183" s="190"/>
      <c r="AM183" s="170" t="s">
        <v>279</v>
      </c>
      <c r="AN183" s="200"/>
      <c r="AO183" s="190"/>
    </row>
    <row r="184" spans="8:41" ht="30.75" thickBot="1">
      <c r="H184" s="169"/>
      <c r="K184" s="191">
        <f>M184+P184+S184+V184+Y184+AB184+AE184+AH184+AK184+AN184</f>
        <v>0</v>
      </c>
      <c r="L184" s="192" t="s">
        <v>216</v>
      </c>
      <c r="M184" s="193">
        <f>(IF(Mediciones!$H$5=1,IF(M183=0,M182,M183)+N182,IF(M183=0,N182,M183)+M182))/1000</f>
        <v>0</v>
      </c>
      <c r="N184" s="194"/>
      <c r="O184" s="192" t="s">
        <v>216</v>
      </c>
      <c r="P184" s="193">
        <f>(IF(Mediciones!$H$32=1,IF(P183=0,P182,P183)+Q182,IF(P183=0,Q182,P183)+P182))/1000</f>
        <v>0</v>
      </c>
      <c r="Q184" s="194"/>
      <c r="R184" s="192" t="s">
        <v>216</v>
      </c>
      <c r="S184" s="193">
        <f>(IF(Mediciones!$H$59=1,IF(S183=0,S182,S183)+T182,IF(S183=0,T182,S183)+S182))/1000</f>
        <v>0</v>
      </c>
      <c r="T184" s="194"/>
      <c r="U184" s="192" t="s">
        <v>216</v>
      </c>
      <c r="V184" s="193">
        <f>(IF(Mediciones!$H$86=1,IF(V183=0,V182,V183)+W182,IF(V183=0,W182,V183)+V182))/1000</f>
        <v>0</v>
      </c>
      <c r="W184" s="194"/>
      <c r="X184" s="192" t="s">
        <v>216</v>
      </c>
      <c r="Y184" s="193">
        <f>(IF(Mediciones!$H$113=1,IF(Y183=0,Y182,Y183)+Z182,IF(Y183=0,Z182,Y183)+Y182))/1000</f>
        <v>0</v>
      </c>
      <c r="Z184" s="194"/>
      <c r="AA184" s="192" t="s">
        <v>216</v>
      </c>
      <c r="AB184" s="193">
        <f>(IF(Mediciones!$H$140=1,IF(AB183=0,AB182,AB183)+AC182,IF(AB183=0,AC182,AB183)+AB182))/1000</f>
        <v>0</v>
      </c>
      <c r="AC184" s="194"/>
      <c r="AD184" s="192" t="s">
        <v>216</v>
      </c>
      <c r="AE184" s="193">
        <f>(IF(Mediciones!$H$167=1,IF(AE183=0,AE182,AE183)+AF182,IF(AE183=0,AF182,AE183)+AE182))/1000</f>
        <v>0</v>
      </c>
      <c r="AF184" s="194"/>
      <c r="AG184" s="192" t="s">
        <v>216</v>
      </c>
      <c r="AH184" s="193">
        <f>(IF(Mediciones!$H$194=1,IF(AH183=0,AH182,AH183)+AI182,IF(AH183=0,AI182,AH183)+AH182))/1000</f>
        <v>0</v>
      </c>
      <c r="AI184" s="194"/>
      <c r="AJ184" s="192" t="s">
        <v>216</v>
      </c>
      <c r="AK184" s="193">
        <f>(IF(Mediciones!$H$221=1,IF(AK183=0,AK182,AK183)+AL182,IF(AK183=0,AL182,AK183)+AK182))/1000</f>
        <v>0</v>
      </c>
      <c r="AL184" s="194"/>
      <c r="AM184" s="192" t="s">
        <v>216</v>
      </c>
      <c r="AN184" s="193">
        <f>(IF(Mediciones!$H$248=1,IF(AN183=0,AN182,AN183)+AO182,IF(AN183=0,AO182,AN183)+AN182))/1000</f>
        <v>0</v>
      </c>
      <c r="AO184" s="194"/>
    </row>
    <row r="185" spans="8:41" ht="15">
      <c r="H185" s="169"/>
      <c r="M185" s="181" t="s">
        <v>145</v>
      </c>
      <c r="N185" s="182" t="s">
        <v>1</v>
      </c>
      <c r="P185" s="181" t="s">
        <v>145</v>
      </c>
      <c r="Q185" s="182" t="s">
        <v>1</v>
      </c>
      <c r="S185" s="181" t="s">
        <v>145</v>
      </c>
      <c r="T185" s="182" t="s">
        <v>1</v>
      </c>
      <c r="V185" s="181" t="s">
        <v>145</v>
      </c>
      <c r="W185" s="182" t="s">
        <v>1</v>
      </c>
      <c r="Y185" s="181" t="s">
        <v>145</v>
      </c>
      <c r="Z185" s="182" t="s">
        <v>1</v>
      </c>
      <c r="AB185" s="181" t="s">
        <v>145</v>
      </c>
      <c r="AC185" s="182" t="s">
        <v>1</v>
      </c>
      <c r="AE185" s="181" t="s">
        <v>145</v>
      </c>
      <c r="AF185" s="182" t="s">
        <v>1</v>
      </c>
      <c r="AH185" s="181" t="s">
        <v>145</v>
      </c>
      <c r="AI185" s="182" t="s">
        <v>1</v>
      </c>
      <c r="AK185" s="181" t="s">
        <v>145</v>
      </c>
      <c r="AL185" s="182" t="s">
        <v>1</v>
      </c>
      <c r="AN185" s="181" t="s">
        <v>145</v>
      </c>
      <c r="AO185" s="182" t="s">
        <v>1</v>
      </c>
    </row>
    <row r="186" spans="8:41" ht="15.75" thickBot="1">
      <c r="H186" s="169"/>
      <c r="M186" s="183">
        <f>M$2</f>
        <v>1</v>
      </c>
      <c r="N186" s="184">
        <f>M$3</f>
        <v>1</v>
      </c>
      <c r="P186" s="183">
        <f>P$2</f>
        <v>1</v>
      </c>
      <c r="Q186" s="184">
        <f>P$3</f>
        <v>1</v>
      </c>
      <c r="S186" s="183">
        <f>S$2</f>
        <v>1</v>
      </c>
      <c r="T186" s="184">
        <f>S$3</f>
        <v>1</v>
      </c>
      <c r="V186" s="183">
        <f>V$2</f>
        <v>1</v>
      </c>
      <c r="W186" s="184">
        <f>V$3</f>
        <v>1</v>
      </c>
      <c r="Y186" s="183">
        <f>Y$2</f>
        <v>1</v>
      </c>
      <c r="Z186" s="184">
        <f>Y$3</f>
        <v>1</v>
      </c>
      <c r="AB186" s="183">
        <f>AB$2</f>
        <v>1</v>
      </c>
      <c r="AC186" s="184">
        <f>AB$3</f>
        <v>1</v>
      </c>
      <c r="AE186" s="183">
        <f>AE$2</f>
        <v>1</v>
      </c>
      <c r="AF186" s="184">
        <f>AE$3</f>
        <v>1</v>
      </c>
      <c r="AH186" s="183">
        <f>AH$2</f>
        <v>1</v>
      </c>
      <c r="AI186" s="184">
        <f>AH$3</f>
        <v>1</v>
      </c>
      <c r="AK186" s="183">
        <f>AK$2</f>
        <v>1</v>
      </c>
      <c r="AL186" s="184">
        <f>AK$3</f>
        <v>1</v>
      </c>
      <c r="AN186" s="183">
        <f>AN$2</f>
        <v>1</v>
      </c>
      <c r="AO186" s="184">
        <f>AN$3</f>
        <v>1</v>
      </c>
    </row>
    <row r="187" spans="8:41" ht="15.75" thickBot="1">
      <c r="H187" s="169"/>
      <c r="M187" s="185" t="s">
        <v>271</v>
      </c>
      <c r="N187" s="186" t="e">
        <f>IF(M186=1,DGET('Tabla 02'!$B$4:$AC$17,'Tabla 02'!$Y$4,N185:N186),IF(M186=2,DGET('Tabla 02'!$B$18:$AC$31,'Tabla 02'!$Y$18,N185:N186),IF(M186=3,DGET('Tabla 02'!$B$32:$AC$45,'Tabla 02'!$Y$32,N185:N186),IF(M186=4,DGET('Tabla 02'!$B$46:$AC$59,'Tabla 02'!$Y$46,N185:N186),IF(M186=5,DGET('Tabla 02'!$B$60:$AC$73,'Tabla 02'!$Y$60,N185:N186),IF(M186=6,DGET('Tabla 02'!$B$74:$AC$87,'Tabla 02'!$Y$74,N185:N186),0))))))</f>
        <v>#VALUE!</v>
      </c>
      <c r="P187" s="185" t="s">
        <v>271</v>
      </c>
      <c r="Q187" s="186" t="e">
        <f>IF(P186=1,DGET('Tabla 02'!$B$4:$AC$17,'Tabla 02'!$Y$4,Q185:Q186),IF(P186=2,DGET('Tabla 02'!$B$18:$AC$31,'Tabla 02'!$Y$18,Q185:Q186),IF(P186=3,DGET('Tabla 02'!$B$32:$AC$45,'Tabla 02'!$Y$32,Q185:Q186),IF(P186=4,DGET('Tabla 02'!$B$46:$AC$59,'Tabla 02'!$Y$46,Q185:Q186),IF(P186=5,DGET('Tabla 02'!$B$60:$AC$73,'Tabla 02'!$Y$60,Q185:Q186),IF(P186=6,DGET('Tabla 02'!$B$74:$AC$87,'Tabla 02'!$Y$74,Q185:Q186),0))))))</f>
        <v>#VALUE!</v>
      </c>
      <c r="S187" s="185" t="s">
        <v>271</v>
      </c>
      <c r="T187" s="186" t="e">
        <f>IF(S186=1,DGET('Tabla 02'!$B$4:$AC$17,'Tabla 02'!$Y$4,T185:T186),IF(S186=2,DGET('Tabla 02'!$B$18:$AC$31,'Tabla 02'!$Y$18,T185:T186),IF(S186=3,DGET('Tabla 02'!$B$32:$AC$45,'Tabla 02'!$Y$32,T185:T186),IF(S186=4,DGET('Tabla 02'!$B$46:$AC$59,'Tabla 02'!$Y$46,T185:T186),IF(S186=5,DGET('Tabla 02'!$B$60:$AC$73,'Tabla 02'!$Y$60,T185:T186),IF(S186=6,DGET('Tabla 02'!$B$74:$AC$87,'Tabla 02'!$Y$74,T185:T186),0))))))</f>
        <v>#VALUE!</v>
      </c>
      <c r="V187" s="185" t="s">
        <v>271</v>
      </c>
      <c r="W187" s="186" t="e">
        <f>IF(V186=1,DGET('Tabla 02'!$B$4:$AC$17,'Tabla 02'!$Y$4,W185:W186),IF(V186=2,DGET('Tabla 02'!$B$18:$AC$31,'Tabla 02'!$Y$18,W185:W186),IF(V186=3,DGET('Tabla 02'!$B$32:$AC$45,'Tabla 02'!$Y$32,W185:W186),IF(V186=4,DGET('Tabla 02'!$B$46:$AC$59,'Tabla 02'!$Y$46,W185:W186),IF(V186=5,DGET('Tabla 02'!$B$60:$AC$73,'Tabla 02'!$Y$60,W185:W186),IF(V186=6,DGET('Tabla 02'!$B$74:$AC$87,'Tabla 02'!$Y$74,W185:W186),0))))))</f>
        <v>#VALUE!</v>
      </c>
      <c r="Y187" s="185" t="s">
        <v>271</v>
      </c>
      <c r="Z187" s="186" t="e">
        <f>IF(Y186=1,DGET('Tabla 02'!$B$4:$AC$17,'Tabla 02'!$Y$4,Z185:Z186),IF(Y186=2,DGET('Tabla 02'!$B$18:$AC$31,'Tabla 02'!$Y$18,Z185:Z186),IF(Y186=3,DGET('Tabla 02'!$B$32:$AC$45,'Tabla 02'!$Y$32,Z185:Z186),IF(Y186=4,DGET('Tabla 02'!$B$46:$AC$59,'Tabla 02'!$Y$46,Z185:Z186),IF(Y186=5,DGET('Tabla 02'!$B$60:$AC$73,'Tabla 02'!$Y$60,Z185:Z186),IF(Y186=6,DGET('Tabla 02'!$B$74:$AC$87,'Tabla 02'!$Y$74,Z185:Z186),0))))))</f>
        <v>#VALUE!</v>
      </c>
      <c r="AB187" s="185" t="s">
        <v>271</v>
      </c>
      <c r="AC187" s="186" t="e">
        <f>IF(AB186=1,DGET('Tabla 02'!$B$4:$AC$17,'Tabla 02'!$Y$4,AC185:AC186),IF(AB186=2,DGET('Tabla 02'!$B$18:$AC$31,'Tabla 02'!$Y$18,AC185:AC186),IF(AB186=3,DGET('Tabla 02'!$B$32:$AC$45,'Tabla 02'!$Y$32,AC185:AC186),IF(AB186=4,DGET('Tabla 02'!$B$46:$AC$59,'Tabla 02'!$Y$46,AC185:AC186),IF(AB186=5,DGET('Tabla 02'!$B$60:$AC$73,'Tabla 02'!$Y$60,AC185:AC186),IF(AB186=6,DGET('Tabla 02'!$B$74:$AC$87,'Tabla 02'!$Y$74,AC185:AC186),0))))))</f>
        <v>#VALUE!</v>
      </c>
      <c r="AE187" s="185" t="s">
        <v>271</v>
      </c>
      <c r="AF187" s="186" t="e">
        <f>IF(AE186=1,DGET('Tabla 02'!$B$4:$AC$17,'Tabla 02'!$Y$4,AF185:AF186),IF(AE186=2,DGET('Tabla 02'!$B$18:$AC$31,'Tabla 02'!$Y$18,AF185:AF186),IF(AE186=3,DGET('Tabla 02'!$B$32:$AC$45,'Tabla 02'!$Y$32,AF185:AF186),IF(AE186=4,DGET('Tabla 02'!$B$46:$AC$59,'Tabla 02'!$Y$46,AF185:AF186),IF(AE186=5,DGET('Tabla 02'!$B$60:$AC$73,'Tabla 02'!$Y$60,AF185:AF186),IF(AE186=6,DGET('Tabla 02'!$B$74:$AC$87,'Tabla 02'!$Y$74,AF185:AF186),0))))))</f>
        <v>#VALUE!</v>
      </c>
      <c r="AH187" s="185" t="s">
        <v>271</v>
      </c>
      <c r="AI187" s="186" t="e">
        <f>IF(AH186=1,DGET('Tabla 02'!$B$4:$AC$17,'Tabla 02'!$Y$4,AI185:AI186),IF(AH186=2,DGET('Tabla 02'!$B$18:$AC$31,'Tabla 02'!$Y$18,AI185:AI186),IF(AH186=3,DGET('Tabla 02'!$B$32:$AC$45,'Tabla 02'!$Y$32,AI185:AI186),IF(AH186=4,DGET('Tabla 02'!$B$46:$AC$59,'Tabla 02'!$Y$46,AI185:AI186),IF(AH186=5,DGET('Tabla 02'!$B$60:$AC$73,'Tabla 02'!$Y$60,AI185:AI186),IF(AH186=6,DGET('Tabla 02'!$B$74:$AC$87,'Tabla 02'!$Y$74,AI185:AI186),0))))))</f>
        <v>#VALUE!</v>
      </c>
      <c r="AK187" s="185" t="s">
        <v>271</v>
      </c>
      <c r="AL187" s="186" t="e">
        <f>IF(AK186=1,DGET('Tabla 02'!$B$4:$AC$17,'Tabla 02'!$Y$4,AL185:AL186),IF(AK186=2,DGET('Tabla 02'!$B$18:$AC$31,'Tabla 02'!$Y$18,AL185:AL186),IF(AK186=3,DGET('Tabla 02'!$B$32:$AC$45,'Tabla 02'!$Y$32,AL185:AL186),IF(AK186=4,DGET('Tabla 02'!$B$46:$AC$59,'Tabla 02'!$Y$46,AL185:AL186),IF(AK186=5,DGET('Tabla 02'!$B$60:$AC$73,'Tabla 02'!$Y$60,AL185:AL186),IF(AK186=6,DGET('Tabla 02'!$B$74:$AC$87,'Tabla 02'!$Y$74,AL185:AL186),0))))))</f>
        <v>#VALUE!</v>
      </c>
      <c r="AN187" s="185" t="s">
        <v>271</v>
      </c>
      <c r="AO187" s="186" t="e">
        <f>IF(AN186=1,DGET('Tabla 02'!$B$4:$AC$17,'Tabla 02'!$Y$4,AO185:AO186),IF(AN186=2,DGET('Tabla 02'!$B$18:$AC$31,'Tabla 02'!$Y$18,AO185:AO186),IF(AN186=3,DGET('Tabla 02'!$B$32:$AC$45,'Tabla 02'!$Y$32,AO185:AO186),IF(AN186=4,DGET('Tabla 02'!$B$46:$AC$59,'Tabla 02'!$Y$46,AO185:AO186),IF(AN186=5,DGET('Tabla 02'!$B$60:$AC$73,'Tabla 02'!$Y$60,AO185:AO186),IF(AN186=6,DGET('Tabla 02'!$B$74:$AC$87,'Tabla 02'!$Y$74,AO185:AO186),0))))))</f>
        <v>#VALUE!</v>
      </c>
    </row>
    <row r="188" spans="8:41" ht="15">
      <c r="H188" s="169"/>
      <c r="M188" s="181" t="s">
        <v>145</v>
      </c>
      <c r="N188" s="182" t="s">
        <v>1</v>
      </c>
      <c r="P188" s="181" t="s">
        <v>145</v>
      </c>
      <c r="Q188" s="182" t="s">
        <v>1</v>
      </c>
      <c r="S188" s="181" t="s">
        <v>145</v>
      </c>
      <c r="T188" s="182" t="s">
        <v>1</v>
      </c>
      <c r="V188" s="181" t="s">
        <v>145</v>
      </c>
      <c r="W188" s="182" t="s">
        <v>1</v>
      </c>
      <c r="Y188" s="181" t="s">
        <v>145</v>
      </c>
      <c r="Z188" s="182" t="s">
        <v>1</v>
      </c>
      <c r="AB188" s="181" t="s">
        <v>145</v>
      </c>
      <c r="AC188" s="182" t="s">
        <v>1</v>
      </c>
      <c r="AE188" s="181" t="s">
        <v>145</v>
      </c>
      <c r="AF188" s="182" t="s">
        <v>1</v>
      </c>
      <c r="AH188" s="181" t="s">
        <v>145</v>
      </c>
      <c r="AI188" s="182" t="s">
        <v>1</v>
      </c>
      <c r="AK188" s="181" t="s">
        <v>145</v>
      </c>
      <c r="AL188" s="182" t="s">
        <v>1</v>
      </c>
      <c r="AN188" s="181" t="s">
        <v>145</v>
      </c>
      <c r="AO188" s="182" t="s">
        <v>1</v>
      </c>
    </row>
    <row r="189" spans="8:41" ht="15.75" thickBot="1">
      <c r="H189" s="169"/>
      <c r="M189" s="183">
        <f>M$2</f>
        <v>1</v>
      </c>
      <c r="N189" s="184">
        <f>N$3</f>
        <v>1</v>
      </c>
      <c r="P189" s="183">
        <f>P$2</f>
        <v>1</v>
      </c>
      <c r="Q189" s="184">
        <f>Q$3</f>
        <v>1</v>
      </c>
      <c r="S189" s="183">
        <f>S$2</f>
        <v>1</v>
      </c>
      <c r="T189" s="184">
        <f>T$3</f>
        <v>1</v>
      </c>
      <c r="V189" s="183">
        <f>V$2</f>
        <v>1</v>
      </c>
      <c r="W189" s="184">
        <f>W$3</f>
        <v>1</v>
      </c>
      <c r="Y189" s="183">
        <f>Y$2</f>
        <v>1</v>
      </c>
      <c r="Z189" s="184">
        <f>Z$3</f>
        <v>1</v>
      </c>
      <c r="AB189" s="183">
        <f>AB$2</f>
        <v>1</v>
      </c>
      <c r="AC189" s="184">
        <f>AC$3</f>
        <v>1</v>
      </c>
      <c r="AE189" s="183">
        <f>AE$2</f>
        <v>1</v>
      </c>
      <c r="AF189" s="184">
        <f>AF$3</f>
        <v>1</v>
      </c>
      <c r="AH189" s="183">
        <f>AH$2</f>
        <v>1</v>
      </c>
      <c r="AI189" s="184">
        <f>AI$3</f>
        <v>1</v>
      </c>
      <c r="AK189" s="183">
        <f>AK$2</f>
        <v>1</v>
      </c>
      <c r="AL189" s="184">
        <f>AL$3</f>
        <v>1</v>
      </c>
      <c r="AN189" s="183">
        <f>AN$2</f>
        <v>1</v>
      </c>
      <c r="AO189" s="184">
        <f>AO$3</f>
        <v>1</v>
      </c>
    </row>
    <row r="190" spans="8:41" ht="15.75" thickBot="1">
      <c r="H190" s="169"/>
      <c r="M190" s="185" t="s">
        <v>271</v>
      </c>
      <c r="N190" s="186" t="e">
        <f>IF(M189=1,DGET('Tabla 02'!$B$4:$AC$17,'Tabla 02'!$Y$4,N188:N189),IF(M189=2,DGET('Tabla 02'!$B$18:$AC$31,'Tabla 02'!$Y$18,N188:N189),IF(M189=3,DGET('Tabla 02'!$B$32:$AC$45,'Tabla 02'!$Y$32,N188:N189),IF(M189=4,DGET('Tabla 02'!$B$46:$AC$59,'Tabla 02'!$Y$46,N188:N189),IF(M189=5,DGET('Tabla 02'!$B$60:$AC$73,'Tabla 02'!$Y$60,N188:N189),IF(M189=6,DGET('Tabla 02'!$B$74:$AC$87,'Tabla 02'!$Y$74,N188:N189),0))))))</f>
        <v>#VALUE!</v>
      </c>
      <c r="P190" s="185" t="s">
        <v>271</v>
      </c>
      <c r="Q190" s="186" t="e">
        <f>IF(P189=1,DGET('Tabla 02'!$B$4:$AC$17,'Tabla 02'!$Y$4,Q188:Q189),IF(P189=2,DGET('Tabla 02'!$B$18:$AC$31,'Tabla 02'!$Y$18,Q188:Q189),IF(P189=3,DGET('Tabla 02'!$B$32:$AC$45,'Tabla 02'!$Y$32,Q188:Q189),IF(P189=4,DGET('Tabla 02'!$B$46:$AC$59,'Tabla 02'!$Y$46,Q188:Q189),IF(P189=5,DGET('Tabla 02'!$B$60:$AC$73,'Tabla 02'!$Y$60,Q188:Q189),IF(P189=6,DGET('Tabla 02'!$B$74:$AC$87,'Tabla 02'!$Y$74,Q188:Q189),0))))))</f>
        <v>#VALUE!</v>
      </c>
      <c r="S190" s="185" t="s">
        <v>271</v>
      </c>
      <c r="T190" s="186" t="e">
        <f>IF(S189=1,DGET('Tabla 02'!$B$4:$AC$17,'Tabla 02'!$Y$4,T188:T189),IF(S189=2,DGET('Tabla 02'!$B$18:$AC$31,'Tabla 02'!$Y$18,T188:T189),IF(S189=3,DGET('Tabla 02'!$B$32:$AC$45,'Tabla 02'!$Y$32,T188:T189),IF(S189=4,DGET('Tabla 02'!$B$46:$AC$59,'Tabla 02'!$Y$46,T188:T189),IF(S189=5,DGET('Tabla 02'!$B$60:$AC$73,'Tabla 02'!$Y$60,T188:T189),IF(S189=6,DGET('Tabla 02'!$B$74:$AC$87,'Tabla 02'!$Y$74,T188:T189),0))))))</f>
        <v>#VALUE!</v>
      </c>
      <c r="V190" s="185" t="s">
        <v>271</v>
      </c>
      <c r="W190" s="186" t="e">
        <f>IF(V189=1,DGET('Tabla 02'!$B$4:$AC$17,'Tabla 02'!$Y$4,W188:W189),IF(V189=2,DGET('Tabla 02'!$B$18:$AC$31,'Tabla 02'!$Y$18,W188:W189),IF(V189=3,DGET('Tabla 02'!$B$32:$AC$45,'Tabla 02'!$Y$32,W188:W189),IF(V189=4,DGET('Tabla 02'!$B$46:$AC$59,'Tabla 02'!$Y$46,W188:W189),IF(V189=5,DGET('Tabla 02'!$B$60:$AC$73,'Tabla 02'!$Y$60,W188:W189),IF(V189=6,DGET('Tabla 02'!$B$74:$AC$87,'Tabla 02'!$Y$74,W188:W189),0))))))</f>
        <v>#VALUE!</v>
      </c>
      <c r="Y190" s="185" t="s">
        <v>271</v>
      </c>
      <c r="Z190" s="186" t="e">
        <f>IF(Y189=1,DGET('Tabla 02'!$B$4:$AC$17,'Tabla 02'!$Y$4,Z188:Z189),IF(Y189=2,DGET('Tabla 02'!$B$18:$AC$31,'Tabla 02'!$Y$18,Z188:Z189),IF(Y189=3,DGET('Tabla 02'!$B$32:$AC$45,'Tabla 02'!$Y$32,Z188:Z189),IF(Y189=4,DGET('Tabla 02'!$B$46:$AC$59,'Tabla 02'!$Y$46,Z188:Z189),IF(Y189=5,DGET('Tabla 02'!$B$60:$AC$73,'Tabla 02'!$Y$60,Z188:Z189),IF(Y189=6,DGET('Tabla 02'!$B$74:$AC$87,'Tabla 02'!$Y$74,Z188:Z189),0))))))</f>
        <v>#VALUE!</v>
      </c>
      <c r="AB190" s="185" t="s">
        <v>271</v>
      </c>
      <c r="AC190" s="186" t="e">
        <f>IF(AB189=1,DGET('Tabla 02'!$B$4:$AC$17,'Tabla 02'!$Y$4,AC188:AC189),IF(AB189=2,DGET('Tabla 02'!$B$18:$AC$31,'Tabla 02'!$Y$18,AC188:AC189),IF(AB189=3,DGET('Tabla 02'!$B$32:$AC$45,'Tabla 02'!$Y$32,AC188:AC189),IF(AB189=4,DGET('Tabla 02'!$B$46:$AC$59,'Tabla 02'!$Y$46,AC188:AC189),IF(AB189=5,DGET('Tabla 02'!$B$60:$AC$73,'Tabla 02'!$Y$60,AC188:AC189),IF(AB189=6,DGET('Tabla 02'!$B$74:$AC$87,'Tabla 02'!$Y$74,AC188:AC189),0))))))</f>
        <v>#VALUE!</v>
      </c>
      <c r="AE190" s="185" t="s">
        <v>271</v>
      </c>
      <c r="AF190" s="186" t="e">
        <f>IF(AE189=1,DGET('Tabla 02'!$B$4:$AC$17,'Tabla 02'!$Y$4,AF188:AF189),IF(AE189=2,DGET('Tabla 02'!$B$18:$AC$31,'Tabla 02'!$Y$18,AF188:AF189),IF(AE189=3,DGET('Tabla 02'!$B$32:$AC$45,'Tabla 02'!$Y$32,AF188:AF189),IF(AE189=4,DGET('Tabla 02'!$B$46:$AC$59,'Tabla 02'!$Y$46,AF188:AF189),IF(AE189=5,DGET('Tabla 02'!$B$60:$AC$73,'Tabla 02'!$Y$60,AF188:AF189),IF(AE189=6,DGET('Tabla 02'!$B$74:$AC$87,'Tabla 02'!$Y$74,AF188:AF189),0))))))</f>
        <v>#VALUE!</v>
      </c>
      <c r="AH190" s="185" t="s">
        <v>271</v>
      </c>
      <c r="AI190" s="186" t="e">
        <f>IF(AH189=1,DGET('Tabla 02'!$B$4:$AC$17,'Tabla 02'!$Y$4,AI188:AI189),IF(AH189=2,DGET('Tabla 02'!$B$18:$AC$31,'Tabla 02'!$Y$18,AI188:AI189),IF(AH189=3,DGET('Tabla 02'!$B$32:$AC$45,'Tabla 02'!$Y$32,AI188:AI189),IF(AH189=4,DGET('Tabla 02'!$B$46:$AC$59,'Tabla 02'!$Y$46,AI188:AI189),IF(AH189=5,DGET('Tabla 02'!$B$60:$AC$73,'Tabla 02'!$Y$60,AI188:AI189),IF(AH189=6,DGET('Tabla 02'!$B$74:$AC$87,'Tabla 02'!$Y$74,AI188:AI189),0))))))</f>
        <v>#VALUE!</v>
      </c>
      <c r="AK190" s="185" t="s">
        <v>271</v>
      </c>
      <c r="AL190" s="186" t="e">
        <f>IF(AK189=1,DGET('Tabla 02'!$B$4:$AC$17,'Tabla 02'!$Y$4,AL188:AL189),IF(AK189=2,DGET('Tabla 02'!$B$18:$AC$31,'Tabla 02'!$Y$18,AL188:AL189),IF(AK189=3,DGET('Tabla 02'!$B$32:$AC$45,'Tabla 02'!$Y$32,AL188:AL189),IF(AK189=4,DGET('Tabla 02'!$B$46:$AC$59,'Tabla 02'!$Y$46,AL188:AL189),IF(AK189=5,DGET('Tabla 02'!$B$60:$AC$73,'Tabla 02'!$Y$60,AL188:AL189),IF(AK189=6,DGET('Tabla 02'!$B$74:$AC$87,'Tabla 02'!$Y$74,AL188:AL189),0))))))</f>
        <v>#VALUE!</v>
      </c>
      <c r="AN190" s="185" t="s">
        <v>271</v>
      </c>
      <c r="AO190" s="186" t="e">
        <f>IF(AN189=1,DGET('Tabla 02'!$B$4:$AC$17,'Tabla 02'!$Y$4,AO188:AO189),IF(AN189=2,DGET('Tabla 02'!$B$18:$AC$31,'Tabla 02'!$Y$18,AO188:AO189),IF(AN189=3,DGET('Tabla 02'!$B$32:$AC$45,'Tabla 02'!$Y$32,AO188:AO189),IF(AN189=4,DGET('Tabla 02'!$B$46:$AC$59,'Tabla 02'!$Y$46,AO188:AO189),IF(AN189=5,DGET('Tabla 02'!$B$60:$AC$73,'Tabla 02'!$Y$60,AO188:AO189),IF(AN189=6,DGET('Tabla 02'!$B$74:$AC$87,'Tabla 02'!$Y$74,AO188:AO189),0))))))</f>
        <v>#VALUE!</v>
      </c>
    </row>
    <row r="191" spans="8:41" ht="15.75" thickBot="1">
      <c r="H191" s="169"/>
      <c r="L191" s="199" t="s">
        <v>278</v>
      </c>
      <c r="M191" s="187">
        <f>_xlfn.IFERROR(N$187*M$4*10^-6,0)</f>
        <v>0</v>
      </c>
      <c r="N191" s="188">
        <f>_xlfn.IFERROR(N$190*N$4*10^-6,0)</f>
        <v>0</v>
      </c>
      <c r="O191" s="170" t="s">
        <v>278</v>
      </c>
      <c r="P191" s="187">
        <f>_xlfn.IFERROR(Q$187*P$4*10^-6,0)</f>
        <v>0</v>
      </c>
      <c r="Q191" s="188">
        <f>_xlfn.IFERROR(Q$190*Q$4*10^-6,0)</f>
        <v>0</v>
      </c>
      <c r="R191" s="170" t="s">
        <v>278</v>
      </c>
      <c r="S191" s="187">
        <f>_xlfn.IFERROR(T$187*S$4*10^-6,0)</f>
        <v>0</v>
      </c>
      <c r="T191" s="188">
        <f>_xlfn.IFERROR(T$190*T$4*10^-6,0)</f>
        <v>0</v>
      </c>
      <c r="U191" s="170" t="s">
        <v>278</v>
      </c>
      <c r="V191" s="187">
        <f>_xlfn.IFERROR(W$187*V$4*10^-6,0)</f>
        <v>0</v>
      </c>
      <c r="W191" s="188">
        <f>_xlfn.IFERROR(W$190*W$4*10^-6,0)</f>
        <v>0</v>
      </c>
      <c r="X191" s="170" t="s">
        <v>278</v>
      </c>
      <c r="Y191" s="187">
        <f>_xlfn.IFERROR(Z$187*Y$4*10^-6,0)</f>
        <v>0</v>
      </c>
      <c r="Z191" s="188">
        <f>_xlfn.IFERROR(Z$190*Z$4*10^-6,0)</f>
        <v>0</v>
      </c>
      <c r="AA191" s="170" t="s">
        <v>278</v>
      </c>
      <c r="AB191" s="187">
        <f>_xlfn.IFERROR(AC$187*AB$4*10^-6,0)</f>
        <v>0</v>
      </c>
      <c r="AC191" s="188">
        <f>_xlfn.IFERROR(AC$190*AC$4*10^-6,0)</f>
        <v>0</v>
      </c>
      <c r="AD191" s="170" t="s">
        <v>278</v>
      </c>
      <c r="AE191" s="187">
        <f>_xlfn.IFERROR(AF$187*AE$4*10^-6,0)</f>
        <v>0</v>
      </c>
      <c r="AF191" s="188">
        <f>_xlfn.IFERROR(AF$190*AF$4*10^-6,0)</f>
        <v>0</v>
      </c>
      <c r="AG191" s="170" t="s">
        <v>278</v>
      </c>
      <c r="AH191" s="187">
        <f>_xlfn.IFERROR(AI$187*AH$4*10^-6,0)</f>
        <v>0</v>
      </c>
      <c r="AI191" s="188">
        <f>_xlfn.IFERROR(AI$190*AI$4*10^-6,0)</f>
        <v>0</v>
      </c>
      <c r="AJ191" s="170" t="s">
        <v>278</v>
      </c>
      <c r="AK191" s="187">
        <f>_xlfn.IFERROR(AL$187*AK$4*10^-6,0)</f>
        <v>0</v>
      </c>
      <c r="AL191" s="188">
        <f>_xlfn.IFERROR(AL$190*AL$4*10^-6,0)</f>
        <v>0</v>
      </c>
      <c r="AM191" s="170" t="s">
        <v>278</v>
      </c>
      <c r="AN191" s="187">
        <f>_xlfn.IFERROR(AO$187*AN$4*10^-6,0)</f>
        <v>0</v>
      </c>
      <c r="AO191" s="188">
        <f>_xlfn.IFERROR(AO$190*AO$4*10^-6,0)</f>
        <v>0</v>
      </c>
    </row>
    <row r="192" spans="8:41" ht="15.75" thickBot="1">
      <c r="H192" s="169"/>
      <c r="K192" s="424">
        <f>M192+P192+S192+V192+Y192+AB192+AE192+AH192+AK192+AN192</f>
        <v>0</v>
      </c>
      <c r="L192" s="170" t="s">
        <v>279</v>
      </c>
      <c r="M192" s="200"/>
      <c r="N192" s="190"/>
      <c r="O192" s="170" t="s">
        <v>279</v>
      </c>
      <c r="P192" s="200"/>
      <c r="Q192" s="190"/>
      <c r="R192" s="170" t="s">
        <v>279</v>
      </c>
      <c r="S192" s="200"/>
      <c r="T192" s="190"/>
      <c r="U192" s="170" t="s">
        <v>279</v>
      </c>
      <c r="V192" s="200"/>
      <c r="W192" s="190"/>
      <c r="X192" s="170" t="s">
        <v>279</v>
      </c>
      <c r="Y192" s="200"/>
      <c r="Z192" s="190"/>
      <c r="AA192" s="170" t="s">
        <v>279</v>
      </c>
      <c r="AB192" s="200"/>
      <c r="AC192" s="190"/>
      <c r="AD192" s="170" t="s">
        <v>279</v>
      </c>
      <c r="AE192" s="200"/>
      <c r="AF192" s="190"/>
      <c r="AG192" s="170" t="s">
        <v>279</v>
      </c>
      <c r="AH192" s="200"/>
      <c r="AI192" s="190"/>
      <c r="AJ192" s="170" t="s">
        <v>279</v>
      </c>
      <c r="AK192" s="200"/>
      <c r="AL192" s="190"/>
      <c r="AM192" s="170" t="s">
        <v>279</v>
      </c>
      <c r="AN192" s="200"/>
      <c r="AO192" s="190"/>
    </row>
    <row r="193" spans="8:41" ht="30.75" thickBot="1">
      <c r="H193" s="169"/>
      <c r="K193" s="191">
        <f>M193+P193+S193+V193+Y193+AB193+AE193+AH193+AK193+AN193</f>
        <v>0</v>
      </c>
      <c r="L193" s="192" t="s">
        <v>217</v>
      </c>
      <c r="M193" s="193">
        <f>(IF(Mediciones!$H$5=1,IF(M192=0,M191,M192)+N191,IF(M192=0,N191,M192)+M191))/1000</f>
        <v>0</v>
      </c>
      <c r="N193" s="194"/>
      <c r="O193" s="192" t="s">
        <v>217</v>
      </c>
      <c r="P193" s="193">
        <f>(IF(Mediciones!$H$32=1,IF(P192=0,P191,P192)+Q191,IF(P192=0,Q191,P192)+P191))/1000</f>
        <v>0</v>
      </c>
      <c r="Q193" s="194"/>
      <c r="R193" s="192" t="s">
        <v>217</v>
      </c>
      <c r="S193" s="193">
        <f>(IF(Mediciones!$H$59=1,IF(S192=0,S191,S192)+T191,IF(S192=0,T191,S192)+S191))/1000</f>
        <v>0</v>
      </c>
      <c r="T193" s="194"/>
      <c r="U193" s="192" t="s">
        <v>217</v>
      </c>
      <c r="V193" s="193">
        <f>(IF(Mediciones!$H$86=1,IF(V192=0,V191,V192)+W191,IF(V192=0,W191,V192)+V191))/1000</f>
        <v>0</v>
      </c>
      <c r="W193" s="194"/>
      <c r="X193" s="192" t="s">
        <v>217</v>
      </c>
      <c r="Y193" s="193">
        <f>(IF(Mediciones!$H$113=1,IF(Y192=0,Y191,Y192)+Z191,IF(Y192=0,Z191,Y192)+Y191))/1000</f>
        <v>0</v>
      </c>
      <c r="Z193" s="194"/>
      <c r="AA193" s="192" t="s">
        <v>217</v>
      </c>
      <c r="AB193" s="193">
        <f>(IF(Mediciones!$H$140=1,IF(AB192=0,AB191,AB192)+AC191,IF(AB192=0,AC191,AB192)+AB191))/1000</f>
        <v>0</v>
      </c>
      <c r="AC193" s="194"/>
      <c r="AD193" s="192" t="s">
        <v>217</v>
      </c>
      <c r="AE193" s="193">
        <f>(IF(Mediciones!$H$167=1,IF(AE192=0,AE191,AE192)+AF191,IF(AE192=0,AF191,AE192)+AE191))/1000</f>
        <v>0</v>
      </c>
      <c r="AF193" s="194"/>
      <c r="AG193" s="192" t="s">
        <v>217</v>
      </c>
      <c r="AH193" s="193">
        <f>(IF(Mediciones!$H$194=1,IF(AH192=0,AH191,AH192)+AI191,IF(AH192=0,AI191,AH192)+AH191))/1000</f>
        <v>0</v>
      </c>
      <c r="AI193" s="194"/>
      <c r="AJ193" s="192" t="s">
        <v>217</v>
      </c>
      <c r="AK193" s="193">
        <f>(IF(Mediciones!$H$221=1,IF(AK192=0,AK191,AK192)+AL191,IF(AK192=0,AL191,AK192)+AK191))/1000</f>
        <v>0</v>
      </c>
      <c r="AL193" s="194"/>
      <c r="AM193" s="192" t="s">
        <v>217</v>
      </c>
      <c r="AN193" s="193">
        <f>(IF(Mediciones!$H$248=1,IF(AN192=0,AN191,AN192)+AO191,IF(AN192=0,AO191,AN192)+AN191))/1000</f>
        <v>0</v>
      </c>
      <c r="AO193" s="194"/>
    </row>
    <row r="194" spans="8:41" ht="15">
      <c r="H194" s="169"/>
      <c r="M194" s="181" t="s">
        <v>145</v>
      </c>
      <c r="N194" s="182" t="s">
        <v>1</v>
      </c>
      <c r="P194" s="181" t="s">
        <v>145</v>
      </c>
      <c r="Q194" s="182" t="s">
        <v>1</v>
      </c>
      <c r="S194" s="181" t="s">
        <v>145</v>
      </c>
      <c r="T194" s="182" t="s">
        <v>1</v>
      </c>
      <c r="V194" s="181" t="s">
        <v>145</v>
      </c>
      <c r="W194" s="182" t="s">
        <v>1</v>
      </c>
      <c r="Y194" s="181" t="s">
        <v>145</v>
      </c>
      <c r="Z194" s="182" t="s">
        <v>1</v>
      </c>
      <c r="AB194" s="181" t="s">
        <v>145</v>
      </c>
      <c r="AC194" s="182" t="s">
        <v>1</v>
      </c>
      <c r="AE194" s="181" t="s">
        <v>145</v>
      </c>
      <c r="AF194" s="182" t="s">
        <v>1</v>
      </c>
      <c r="AH194" s="181" t="s">
        <v>145</v>
      </c>
      <c r="AI194" s="182" t="s">
        <v>1</v>
      </c>
      <c r="AK194" s="181" t="s">
        <v>145</v>
      </c>
      <c r="AL194" s="182" t="s">
        <v>1</v>
      </c>
      <c r="AN194" s="181" t="s">
        <v>145</v>
      </c>
      <c r="AO194" s="182" t="s">
        <v>1</v>
      </c>
    </row>
    <row r="195" spans="8:41" ht="15.75" thickBot="1">
      <c r="H195" s="169"/>
      <c r="M195" s="183">
        <f>M$2</f>
        <v>1</v>
      </c>
      <c r="N195" s="184">
        <f>M$3</f>
        <v>1</v>
      </c>
      <c r="P195" s="183">
        <f>P$2</f>
        <v>1</v>
      </c>
      <c r="Q195" s="184">
        <f>P$3</f>
        <v>1</v>
      </c>
      <c r="S195" s="183">
        <f>S$2</f>
        <v>1</v>
      </c>
      <c r="T195" s="184">
        <f>S$3</f>
        <v>1</v>
      </c>
      <c r="V195" s="183">
        <f>V$2</f>
        <v>1</v>
      </c>
      <c r="W195" s="184">
        <f>V$3</f>
        <v>1</v>
      </c>
      <c r="Y195" s="183">
        <f>Y$2</f>
        <v>1</v>
      </c>
      <c r="Z195" s="184">
        <f>Y$3</f>
        <v>1</v>
      </c>
      <c r="AB195" s="183">
        <f>AB$2</f>
        <v>1</v>
      </c>
      <c r="AC195" s="184">
        <f>AB$3</f>
        <v>1</v>
      </c>
      <c r="AE195" s="183">
        <f>AE$2</f>
        <v>1</v>
      </c>
      <c r="AF195" s="184">
        <f>AE$3</f>
        <v>1</v>
      </c>
      <c r="AH195" s="183">
        <f>AH$2</f>
        <v>1</v>
      </c>
      <c r="AI195" s="184">
        <f>AH$3</f>
        <v>1</v>
      </c>
      <c r="AK195" s="183">
        <f>AK$2</f>
        <v>1</v>
      </c>
      <c r="AL195" s="184">
        <f>AK$3</f>
        <v>1</v>
      </c>
      <c r="AN195" s="183">
        <f>AN$2</f>
        <v>1</v>
      </c>
      <c r="AO195" s="184">
        <f>AN$3</f>
        <v>1</v>
      </c>
    </row>
    <row r="196" spans="8:41" ht="15.75" thickBot="1">
      <c r="H196" s="169"/>
      <c r="M196" s="185" t="s">
        <v>273</v>
      </c>
      <c r="N196" s="186" t="e">
        <f>IF(M195=1,DGET('Tabla 02'!$B$4:$AC$17,'Tabla 02'!$Z$4,N194:N195),IF(M195=2,DGET('Tabla 02'!$B$18:$AC$31,'Tabla 02'!$Z$18,N194:N195),IF(M195=3,DGET('Tabla 02'!$B$32:$AC$45,'Tabla 02'!$Z$32,N194:N195),IF(M195=4,DGET('Tabla 02'!$B$46:$AC$59,'Tabla 02'!$Z$46,N194:N195),IF(M195=5,DGET('Tabla 02'!$B$60:$AC$73,'Tabla 02'!$Z$60,N194:N195),IF(M195=6,DGET('Tabla 02'!$B$74:$AC$87,'Tabla 02'!$Z$74,N194:N195),0))))))</f>
        <v>#VALUE!</v>
      </c>
      <c r="P196" s="185" t="s">
        <v>273</v>
      </c>
      <c r="Q196" s="186" t="e">
        <f>IF(P195=1,DGET('Tabla 02'!$B$4:$AC$17,'Tabla 02'!$Z$4,Q194:Q195),IF(P195=2,DGET('Tabla 02'!$B$18:$AC$31,'Tabla 02'!$Z$18,Q194:Q195),IF(P195=3,DGET('Tabla 02'!$B$32:$AC$45,'Tabla 02'!$Z$32,Q194:Q195),IF(P195=4,DGET('Tabla 02'!$B$46:$AC$59,'Tabla 02'!$Z$46,Q194:Q195),IF(P195=5,DGET('Tabla 02'!$B$60:$AC$73,'Tabla 02'!$Z$60,Q194:Q195),IF(P195=6,DGET('Tabla 02'!$B$74:$AC$87,'Tabla 02'!$Z$74,Q194:Q195),0))))))</f>
        <v>#VALUE!</v>
      </c>
      <c r="S196" s="185" t="s">
        <v>273</v>
      </c>
      <c r="T196" s="186" t="e">
        <f>IF(S195=1,DGET('Tabla 02'!$B$4:$AC$17,'Tabla 02'!$Z$4,T194:T195),IF(S195=2,DGET('Tabla 02'!$B$18:$AC$31,'Tabla 02'!$Z$18,T194:T195),IF(S195=3,DGET('Tabla 02'!$B$32:$AC$45,'Tabla 02'!$Z$32,T194:T195),IF(S195=4,DGET('Tabla 02'!$B$46:$AC$59,'Tabla 02'!$Z$46,T194:T195),IF(S195=5,DGET('Tabla 02'!$B$60:$AC$73,'Tabla 02'!$Z$60,T194:T195),IF(S195=6,DGET('Tabla 02'!$B$74:$AC$87,'Tabla 02'!$Z$74,T194:T195),0))))))</f>
        <v>#VALUE!</v>
      </c>
      <c r="V196" s="185" t="s">
        <v>273</v>
      </c>
      <c r="W196" s="186" t="e">
        <f>IF(V195=1,DGET('Tabla 02'!$B$4:$AC$17,'Tabla 02'!$Z$4,W194:W195),IF(V195=2,DGET('Tabla 02'!$B$18:$AC$31,'Tabla 02'!$Z$18,W194:W195),IF(V195=3,DGET('Tabla 02'!$B$32:$AC$45,'Tabla 02'!$Z$32,W194:W195),IF(V195=4,DGET('Tabla 02'!$B$46:$AC$59,'Tabla 02'!$Z$46,W194:W195),IF(V195=5,DGET('Tabla 02'!$B$60:$AC$73,'Tabla 02'!$Z$60,W194:W195),IF(V195=6,DGET('Tabla 02'!$B$74:$AC$87,'Tabla 02'!$Z$74,W194:W195),0))))))</f>
        <v>#VALUE!</v>
      </c>
      <c r="Y196" s="185" t="s">
        <v>273</v>
      </c>
      <c r="Z196" s="186" t="e">
        <f>IF(Y195=1,DGET('Tabla 02'!$B$4:$AC$17,'Tabla 02'!$Z$4,Z194:Z195),IF(Y195=2,DGET('Tabla 02'!$B$18:$AC$31,'Tabla 02'!$Z$18,Z194:Z195),IF(Y195=3,DGET('Tabla 02'!$B$32:$AC$45,'Tabla 02'!$Z$32,Z194:Z195),IF(Y195=4,DGET('Tabla 02'!$B$46:$AC$59,'Tabla 02'!$Z$46,Z194:Z195),IF(Y195=5,DGET('Tabla 02'!$B$60:$AC$73,'Tabla 02'!$Z$60,Z194:Z195),IF(Y195=6,DGET('Tabla 02'!$B$74:$AC$87,'Tabla 02'!$Z$74,Z194:Z195),0))))))</f>
        <v>#VALUE!</v>
      </c>
      <c r="AB196" s="185" t="s">
        <v>273</v>
      </c>
      <c r="AC196" s="186" t="e">
        <f>IF(AB195=1,DGET('Tabla 02'!$B$4:$AC$17,'Tabla 02'!$Z$4,AC194:AC195),IF(AB195=2,DGET('Tabla 02'!$B$18:$AC$31,'Tabla 02'!$Z$18,AC194:AC195),IF(AB195=3,DGET('Tabla 02'!$B$32:$AC$45,'Tabla 02'!$Z$32,AC194:AC195),IF(AB195=4,DGET('Tabla 02'!$B$46:$AC$59,'Tabla 02'!$Z$46,AC194:AC195),IF(AB195=5,DGET('Tabla 02'!$B$60:$AC$73,'Tabla 02'!$Z$60,AC194:AC195),IF(AB195=6,DGET('Tabla 02'!$B$74:$AC$87,'Tabla 02'!$Z$74,AC194:AC195),0))))))</f>
        <v>#VALUE!</v>
      </c>
      <c r="AE196" s="185" t="s">
        <v>273</v>
      </c>
      <c r="AF196" s="186" t="e">
        <f>IF(AE195=1,DGET('Tabla 02'!$B$4:$AC$17,'Tabla 02'!$Z$4,AF194:AF195),IF(AE195=2,DGET('Tabla 02'!$B$18:$AC$31,'Tabla 02'!$Z$18,AF194:AF195),IF(AE195=3,DGET('Tabla 02'!$B$32:$AC$45,'Tabla 02'!$Z$32,AF194:AF195),IF(AE195=4,DGET('Tabla 02'!$B$46:$AC$59,'Tabla 02'!$Z$46,AF194:AF195),IF(AE195=5,DGET('Tabla 02'!$B$60:$AC$73,'Tabla 02'!$Z$60,AF194:AF195),IF(AE195=6,DGET('Tabla 02'!$B$74:$AC$87,'Tabla 02'!$Z$74,AF194:AF195),0))))))</f>
        <v>#VALUE!</v>
      </c>
      <c r="AH196" s="185" t="s">
        <v>273</v>
      </c>
      <c r="AI196" s="186" t="e">
        <f>IF(AH195=1,DGET('Tabla 02'!$B$4:$AC$17,'Tabla 02'!$Z$4,AI194:AI195),IF(AH195=2,DGET('Tabla 02'!$B$18:$AC$31,'Tabla 02'!$Z$18,AI194:AI195),IF(AH195=3,DGET('Tabla 02'!$B$32:$AC$45,'Tabla 02'!$Z$32,AI194:AI195),IF(AH195=4,DGET('Tabla 02'!$B$46:$AC$59,'Tabla 02'!$Z$46,AI194:AI195),IF(AH195=5,DGET('Tabla 02'!$B$60:$AC$73,'Tabla 02'!$Z$60,AI194:AI195),IF(AH195=6,DGET('Tabla 02'!$B$74:$AC$87,'Tabla 02'!$Z$74,AI194:AI195),0))))))</f>
        <v>#VALUE!</v>
      </c>
      <c r="AK196" s="185" t="s">
        <v>273</v>
      </c>
      <c r="AL196" s="186" t="e">
        <f>IF(AK195=1,DGET('Tabla 02'!$B$4:$AC$17,'Tabla 02'!$Z$4,AL194:AL195),IF(AK195=2,DGET('Tabla 02'!$B$18:$AC$31,'Tabla 02'!$Z$18,AL194:AL195),IF(AK195=3,DGET('Tabla 02'!$B$32:$AC$45,'Tabla 02'!$Z$32,AL194:AL195),IF(AK195=4,DGET('Tabla 02'!$B$46:$AC$59,'Tabla 02'!$Z$46,AL194:AL195),IF(AK195=5,DGET('Tabla 02'!$B$60:$AC$73,'Tabla 02'!$Z$60,AL194:AL195),IF(AK195=6,DGET('Tabla 02'!$B$74:$AC$87,'Tabla 02'!$Z$74,AL194:AL195),0))))))</f>
        <v>#VALUE!</v>
      </c>
      <c r="AN196" s="185" t="s">
        <v>273</v>
      </c>
      <c r="AO196" s="186" t="e">
        <f>IF(AN195=1,DGET('Tabla 02'!$B$4:$AC$17,'Tabla 02'!$Z$4,AO194:AO195),IF(AN195=2,DGET('Tabla 02'!$B$18:$AC$31,'Tabla 02'!$Z$18,AO194:AO195),IF(AN195=3,DGET('Tabla 02'!$B$32:$AC$45,'Tabla 02'!$Z$32,AO194:AO195),IF(AN195=4,DGET('Tabla 02'!$B$46:$AC$59,'Tabla 02'!$Z$46,AO194:AO195),IF(AN195=5,DGET('Tabla 02'!$B$60:$AC$73,'Tabla 02'!$Z$60,AO194:AO195),IF(AN195=6,DGET('Tabla 02'!$B$74:$AC$87,'Tabla 02'!$Z$74,AO194:AO195),0))))))</f>
        <v>#VALUE!</v>
      </c>
    </row>
    <row r="197" spans="8:41" ht="15">
      <c r="H197" s="169"/>
      <c r="M197" s="181" t="s">
        <v>145</v>
      </c>
      <c r="N197" s="182" t="s">
        <v>1</v>
      </c>
      <c r="P197" s="181" t="s">
        <v>145</v>
      </c>
      <c r="Q197" s="182" t="s">
        <v>1</v>
      </c>
      <c r="S197" s="181" t="s">
        <v>145</v>
      </c>
      <c r="T197" s="182" t="s">
        <v>1</v>
      </c>
      <c r="V197" s="181" t="s">
        <v>145</v>
      </c>
      <c r="W197" s="182" t="s">
        <v>1</v>
      </c>
      <c r="Y197" s="181" t="s">
        <v>145</v>
      </c>
      <c r="Z197" s="182" t="s">
        <v>1</v>
      </c>
      <c r="AB197" s="181" t="s">
        <v>145</v>
      </c>
      <c r="AC197" s="182" t="s">
        <v>1</v>
      </c>
      <c r="AE197" s="181" t="s">
        <v>145</v>
      </c>
      <c r="AF197" s="182" t="s">
        <v>1</v>
      </c>
      <c r="AH197" s="181" t="s">
        <v>145</v>
      </c>
      <c r="AI197" s="182" t="s">
        <v>1</v>
      </c>
      <c r="AK197" s="181" t="s">
        <v>145</v>
      </c>
      <c r="AL197" s="182" t="s">
        <v>1</v>
      </c>
      <c r="AN197" s="181" t="s">
        <v>145</v>
      </c>
      <c r="AO197" s="182" t="s">
        <v>1</v>
      </c>
    </row>
    <row r="198" spans="8:41" ht="15.75" thickBot="1">
      <c r="H198" s="169"/>
      <c r="M198" s="183">
        <f>M$2</f>
        <v>1</v>
      </c>
      <c r="N198" s="184">
        <f>N$3</f>
        <v>1</v>
      </c>
      <c r="P198" s="183">
        <f>P$2</f>
        <v>1</v>
      </c>
      <c r="Q198" s="184">
        <f>Q$3</f>
        <v>1</v>
      </c>
      <c r="S198" s="183">
        <f>S$2</f>
        <v>1</v>
      </c>
      <c r="T198" s="184">
        <f>T$3</f>
        <v>1</v>
      </c>
      <c r="V198" s="183">
        <f>V$2</f>
        <v>1</v>
      </c>
      <c r="W198" s="184">
        <f>W$3</f>
        <v>1</v>
      </c>
      <c r="Y198" s="183">
        <f>Y$2</f>
        <v>1</v>
      </c>
      <c r="Z198" s="184">
        <f>Z$3</f>
        <v>1</v>
      </c>
      <c r="AB198" s="183">
        <f>AB$2</f>
        <v>1</v>
      </c>
      <c r="AC198" s="184">
        <f>AC$3</f>
        <v>1</v>
      </c>
      <c r="AE198" s="183">
        <f>AE$2</f>
        <v>1</v>
      </c>
      <c r="AF198" s="184">
        <f>AF$3</f>
        <v>1</v>
      </c>
      <c r="AH198" s="183">
        <f>AH$2</f>
        <v>1</v>
      </c>
      <c r="AI198" s="184">
        <f>AI$3</f>
        <v>1</v>
      </c>
      <c r="AK198" s="183">
        <f>AK$2</f>
        <v>1</v>
      </c>
      <c r="AL198" s="184">
        <f>AL$3</f>
        <v>1</v>
      </c>
      <c r="AN198" s="183">
        <f>AN$2</f>
        <v>1</v>
      </c>
      <c r="AO198" s="184">
        <f>AO$3</f>
        <v>1</v>
      </c>
    </row>
    <row r="199" spans="8:41" ht="15.75" thickBot="1">
      <c r="H199" s="169"/>
      <c r="M199" s="185" t="s">
        <v>273</v>
      </c>
      <c r="N199" s="186" t="e">
        <f>IF(M198=1,DGET('Tabla 02'!$B$4:$AC$17,'Tabla 02'!$Z$4,N197:N198),IF(M198=2,DGET('Tabla 02'!$B$18:$AC$31,'Tabla 02'!$Z$18,N197:N198),IF(M198=3,DGET('Tabla 02'!$B$32:$AC$45,'Tabla 02'!$Z$32,N197:N198),IF(M198=4,DGET('Tabla 02'!$B$46:$AC$59,'Tabla 02'!$Z$46,N197:N198),IF(M198=5,DGET('Tabla 02'!$B$60:$AC$73,'Tabla 02'!$Z$60,N197:N198),IF(M198=6,DGET('Tabla 02'!$B$74:$AC$87,'Tabla 02'!$Z$74,N197:N198),0))))))</f>
        <v>#VALUE!</v>
      </c>
      <c r="P199" s="185" t="s">
        <v>273</v>
      </c>
      <c r="Q199" s="186" t="e">
        <f>IF(P198=1,DGET('Tabla 02'!$B$4:$AC$17,'Tabla 02'!$Z$4,Q197:Q198),IF(P198=2,DGET('Tabla 02'!$B$18:$AC$31,'Tabla 02'!$Z$18,Q197:Q198),IF(P198=3,DGET('Tabla 02'!$B$32:$AC$45,'Tabla 02'!$Z$32,Q197:Q198),IF(P198=4,DGET('Tabla 02'!$B$46:$AC$59,'Tabla 02'!$Z$46,Q197:Q198),IF(P198=5,DGET('Tabla 02'!$B$60:$AC$73,'Tabla 02'!$Z$60,Q197:Q198),IF(P198=6,DGET('Tabla 02'!$B$74:$AC$87,'Tabla 02'!$Z$74,Q197:Q198),0))))))</f>
        <v>#VALUE!</v>
      </c>
      <c r="S199" s="185" t="s">
        <v>273</v>
      </c>
      <c r="T199" s="186" t="e">
        <f>IF(S198=1,DGET('Tabla 02'!$B$4:$AC$17,'Tabla 02'!$Z$4,T197:T198),IF(S198=2,DGET('Tabla 02'!$B$18:$AC$31,'Tabla 02'!$Z$18,T197:T198),IF(S198=3,DGET('Tabla 02'!$B$32:$AC$45,'Tabla 02'!$Z$32,T197:T198),IF(S198=4,DGET('Tabla 02'!$B$46:$AC$59,'Tabla 02'!$Z$46,T197:T198),IF(S198=5,DGET('Tabla 02'!$B$60:$AC$73,'Tabla 02'!$Z$60,T197:T198),IF(S198=6,DGET('Tabla 02'!$B$74:$AC$87,'Tabla 02'!$Z$74,T197:T198),0))))))</f>
        <v>#VALUE!</v>
      </c>
      <c r="V199" s="185" t="s">
        <v>273</v>
      </c>
      <c r="W199" s="186" t="e">
        <f>IF(V198=1,DGET('Tabla 02'!$B$4:$AC$17,'Tabla 02'!$Z$4,W197:W198),IF(V198=2,DGET('Tabla 02'!$B$18:$AC$31,'Tabla 02'!$Z$18,W197:W198),IF(V198=3,DGET('Tabla 02'!$B$32:$AC$45,'Tabla 02'!$Z$32,W197:W198),IF(V198=4,DGET('Tabla 02'!$B$46:$AC$59,'Tabla 02'!$Z$46,W197:W198),IF(V198=5,DGET('Tabla 02'!$B$60:$AC$73,'Tabla 02'!$Z$60,W197:W198),IF(V198=6,DGET('Tabla 02'!$B$74:$AC$87,'Tabla 02'!$Z$74,W197:W198),0))))))</f>
        <v>#VALUE!</v>
      </c>
      <c r="Y199" s="185" t="s">
        <v>273</v>
      </c>
      <c r="Z199" s="186" t="e">
        <f>IF(Y198=1,DGET('Tabla 02'!$B$4:$AC$17,'Tabla 02'!$Z$4,Z197:Z198),IF(Y198=2,DGET('Tabla 02'!$B$18:$AC$31,'Tabla 02'!$Z$18,Z197:Z198),IF(Y198=3,DGET('Tabla 02'!$B$32:$AC$45,'Tabla 02'!$Z$32,Z197:Z198),IF(Y198=4,DGET('Tabla 02'!$B$46:$AC$59,'Tabla 02'!$Z$46,Z197:Z198),IF(Y198=5,DGET('Tabla 02'!$B$60:$AC$73,'Tabla 02'!$Z$60,Z197:Z198),IF(Y198=6,DGET('Tabla 02'!$B$74:$AC$87,'Tabla 02'!$Z$74,Z197:Z198),0))))))</f>
        <v>#VALUE!</v>
      </c>
      <c r="AB199" s="185" t="s">
        <v>273</v>
      </c>
      <c r="AC199" s="186" t="e">
        <f>IF(AB198=1,DGET('Tabla 02'!$B$4:$AC$17,'Tabla 02'!$Z$4,AC197:AC198),IF(AB198=2,DGET('Tabla 02'!$B$18:$AC$31,'Tabla 02'!$Z$18,AC197:AC198),IF(AB198=3,DGET('Tabla 02'!$B$32:$AC$45,'Tabla 02'!$Z$32,AC197:AC198),IF(AB198=4,DGET('Tabla 02'!$B$46:$AC$59,'Tabla 02'!$Z$46,AC197:AC198),IF(AB198=5,DGET('Tabla 02'!$B$60:$AC$73,'Tabla 02'!$Z$60,AC197:AC198),IF(AB198=6,DGET('Tabla 02'!$B$74:$AC$87,'Tabla 02'!$Z$74,AC197:AC198),0))))))</f>
        <v>#VALUE!</v>
      </c>
      <c r="AE199" s="185" t="s">
        <v>273</v>
      </c>
      <c r="AF199" s="186" t="e">
        <f>IF(AE198=1,DGET('Tabla 02'!$B$4:$AC$17,'Tabla 02'!$Z$4,AF197:AF198),IF(AE198=2,DGET('Tabla 02'!$B$18:$AC$31,'Tabla 02'!$Z$18,AF197:AF198),IF(AE198=3,DGET('Tabla 02'!$B$32:$AC$45,'Tabla 02'!$Z$32,AF197:AF198),IF(AE198=4,DGET('Tabla 02'!$B$46:$AC$59,'Tabla 02'!$Z$46,AF197:AF198),IF(AE198=5,DGET('Tabla 02'!$B$60:$AC$73,'Tabla 02'!$Z$60,AF197:AF198),IF(AE198=6,DGET('Tabla 02'!$B$74:$AC$87,'Tabla 02'!$Z$74,AF197:AF198),0))))))</f>
        <v>#VALUE!</v>
      </c>
      <c r="AH199" s="185" t="s">
        <v>273</v>
      </c>
      <c r="AI199" s="186" t="e">
        <f>IF(AH198=1,DGET('Tabla 02'!$B$4:$AC$17,'Tabla 02'!$Z$4,AI197:AI198),IF(AH198=2,DGET('Tabla 02'!$B$18:$AC$31,'Tabla 02'!$Z$18,AI197:AI198),IF(AH198=3,DGET('Tabla 02'!$B$32:$AC$45,'Tabla 02'!$Z$32,AI197:AI198),IF(AH198=4,DGET('Tabla 02'!$B$46:$AC$59,'Tabla 02'!$Z$46,AI197:AI198),IF(AH198=5,DGET('Tabla 02'!$B$60:$AC$73,'Tabla 02'!$Z$60,AI197:AI198),IF(AH198=6,DGET('Tabla 02'!$B$74:$AC$87,'Tabla 02'!$Z$74,AI197:AI198),0))))))</f>
        <v>#VALUE!</v>
      </c>
      <c r="AK199" s="185" t="s">
        <v>273</v>
      </c>
      <c r="AL199" s="186" t="e">
        <f>IF(AK198=1,DGET('Tabla 02'!$B$4:$AC$17,'Tabla 02'!$Z$4,AL197:AL198),IF(AK198=2,DGET('Tabla 02'!$B$18:$AC$31,'Tabla 02'!$Z$18,AL197:AL198),IF(AK198=3,DGET('Tabla 02'!$B$32:$AC$45,'Tabla 02'!$Z$32,AL197:AL198),IF(AK198=4,DGET('Tabla 02'!$B$46:$AC$59,'Tabla 02'!$Z$46,AL197:AL198),IF(AK198=5,DGET('Tabla 02'!$B$60:$AC$73,'Tabla 02'!$Z$60,AL197:AL198),IF(AK198=6,DGET('Tabla 02'!$B$74:$AC$87,'Tabla 02'!$Z$74,AL197:AL198),0))))))</f>
        <v>#VALUE!</v>
      </c>
      <c r="AN199" s="185" t="s">
        <v>273</v>
      </c>
      <c r="AO199" s="186" t="e">
        <f>IF(AN198=1,DGET('Tabla 02'!$B$4:$AC$17,'Tabla 02'!$Z$4,AO197:AO198),IF(AN198=2,DGET('Tabla 02'!$B$18:$AC$31,'Tabla 02'!$Z$18,AO197:AO198),IF(AN198=3,DGET('Tabla 02'!$B$32:$AC$45,'Tabla 02'!$Z$32,AO197:AO198),IF(AN198=4,DGET('Tabla 02'!$B$46:$AC$59,'Tabla 02'!$Z$46,AO197:AO198),IF(AN198=5,DGET('Tabla 02'!$B$60:$AC$73,'Tabla 02'!$Z$60,AO197:AO198),IF(AN198=6,DGET('Tabla 02'!$B$74:$AC$87,'Tabla 02'!$Z$74,AO197:AO198),0))))))</f>
        <v>#VALUE!</v>
      </c>
    </row>
    <row r="200" spans="8:41" ht="15.75" thickBot="1">
      <c r="H200" s="169"/>
      <c r="L200" s="199" t="s">
        <v>278</v>
      </c>
      <c r="M200" s="187">
        <f>_xlfn.IFERROR(N$196*M$4*10^-6,0)</f>
        <v>0</v>
      </c>
      <c r="N200" s="188">
        <f>_xlfn.IFERROR(N$199*N$4*10^-6,0)</f>
        <v>0</v>
      </c>
      <c r="O200" s="170" t="s">
        <v>278</v>
      </c>
      <c r="P200" s="187">
        <f>_xlfn.IFERROR(Q$196*P$4*10^-6,0)</f>
        <v>0</v>
      </c>
      <c r="Q200" s="188">
        <f>_xlfn.IFERROR(Q$199*Q$4*10^-6,0)</f>
        <v>0</v>
      </c>
      <c r="R200" s="170" t="s">
        <v>278</v>
      </c>
      <c r="S200" s="187">
        <f>_xlfn.IFERROR(T$196*S$4*10^-6,0)</f>
        <v>0</v>
      </c>
      <c r="T200" s="188">
        <f>_xlfn.IFERROR(T$199*T$4*10^-6,0)</f>
        <v>0</v>
      </c>
      <c r="U200" s="170" t="s">
        <v>278</v>
      </c>
      <c r="V200" s="187">
        <f>_xlfn.IFERROR(W$196*V$4*10^-6,0)</f>
        <v>0</v>
      </c>
      <c r="W200" s="188">
        <f>_xlfn.IFERROR(W$199*W$4*10^-6,0)</f>
        <v>0</v>
      </c>
      <c r="X200" s="170" t="s">
        <v>278</v>
      </c>
      <c r="Y200" s="187">
        <f>_xlfn.IFERROR(Z$196*Y$4*10^-6,0)</f>
        <v>0</v>
      </c>
      <c r="Z200" s="188">
        <f>_xlfn.IFERROR(Z$199*Z$4*10^-6,0)</f>
        <v>0</v>
      </c>
      <c r="AA200" s="170" t="s">
        <v>278</v>
      </c>
      <c r="AB200" s="187">
        <f>_xlfn.IFERROR(AC$196*AB$4*10^-6,0)</f>
        <v>0</v>
      </c>
      <c r="AC200" s="188">
        <f>_xlfn.IFERROR(AC$199*AC$4*10^-6,0)</f>
        <v>0</v>
      </c>
      <c r="AD200" s="170" t="s">
        <v>278</v>
      </c>
      <c r="AE200" s="187">
        <f>_xlfn.IFERROR(AF$196*AE$4*10^-6,0)</f>
        <v>0</v>
      </c>
      <c r="AF200" s="188">
        <f>_xlfn.IFERROR(AF$199*AF$4*10^-6,0)</f>
        <v>0</v>
      </c>
      <c r="AG200" s="170" t="s">
        <v>278</v>
      </c>
      <c r="AH200" s="187">
        <f>_xlfn.IFERROR(AI$196*AH$4*10^-6,0)</f>
        <v>0</v>
      </c>
      <c r="AI200" s="188">
        <f>_xlfn.IFERROR(AI$199*AI$4*10^-6,0)</f>
        <v>0</v>
      </c>
      <c r="AJ200" s="170" t="s">
        <v>278</v>
      </c>
      <c r="AK200" s="187">
        <f>_xlfn.IFERROR(AL$196*AK$4*10^-6,0)</f>
        <v>0</v>
      </c>
      <c r="AL200" s="188">
        <f>_xlfn.IFERROR(AL$199*AL$4*10^-6,0)</f>
        <v>0</v>
      </c>
      <c r="AM200" s="170" t="s">
        <v>278</v>
      </c>
      <c r="AN200" s="187">
        <f>_xlfn.IFERROR(AO$196*AN$4*10^-6,0)</f>
        <v>0</v>
      </c>
      <c r="AO200" s="188">
        <f>_xlfn.IFERROR(AO$199*AO$4*10^-6,0)</f>
        <v>0</v>
      </c>
    </row>
    <row r="201" spans="8:41" ht="15.75" thickBot="1">
      <c r="H201" s="169"/>
      <c r="K201" s="424">
        <f>M201+P201+S201+V201+Y201+AB201+AE201+AH201+AK201+AN201</f>
        <v>0</v>
      </c>
      <c r="L201" s="170" t="s">
        <v>279</v>
      </c>
      <c r="M201" s="200"/>
      <c r="N201" s="190"/>
      <c r="O201" s="170" t="s">
        <v>279</v>
      </c>
      <c r="P201" s="200"/>
      <c r="Q201" s="190"/>
      <c r="R201" s="170" t="s">
        <v>279</v>
      </c>
      <c r="S201" s="200"/>
      <c r="T201" s="190"/>
      <c r="U201" s="170" t="s">
        <v>279</v>
      </c>
      <c r="V201" s="200"/>
      <c r="W201" s="190"/>
      <c r="X201" s="170" t="s">
        <v>279</v>
      </c>
      <c r="Y201" s="200"/>
      <c r="Z201" s="190"/>
      <c r="AA201" s="170" t="s">
        <v>279</v>
      </c>
      <c r="AB201" s="200"/>
      <c r="AC201" s="190"/>
      <c r="AD201" s="170" t="s">
        <v>279</v>
      </c>
      <c r="AE201" s="200"/>
      <c r="AF201" s="190"/>
      <c r="AG201" s="170" t="s">
        <v>279</v>
      </c>
      <c r="AH201" s="200"/>
      <c r="AI201" s="190"/>
      <c r="AJ201" s="170" t="s">
        <v>279</v>
      </c>
      <c r="AK201" s="200"/>
      <c r="AL201" s="190"/>
      <c r="AM201" s="170" t="s">
        <v>279</v>
      </c>
      <c r="AN201" s="200"/>
      <c r="AO201" s="190"/>
    </row>
    <row r="202" spans="8:41" ht="15.75" thickBot="1">
      <c r="H202" s="169"/>
      <c r="K202" s="191">
        <f>M202+P202+S202+V202+Y202+AB202+AE202+AH202+AK202+AN202</f>
        <v>0</v>
      </c>
      <c r="L202" s="192" t="s">
        <v>272</v>
      </c>
      <c r="M202" s="193">
        <f>(IF(Mediciones!$H$5=1,IF(M201=0,M200,M201)+N200,IF(M201=0,N200,M201)+M200))/1000</f>
        <v>0</v>
      </c>
      <c r="N202" s="194"/>
      <c r="O202" s="192" t="s">
        <v>272</v>
      </c>
      <c r="P202" s="193">
        <f>(IF(Mediciones!$H$32=1,IF(P201=0,P200,P201)+Q200,IF(P201=0,Q200,P201)+P200))/1000</f>
        <v>0</v>
      </c>
      <c r="Q202" s="194"/>
      <c r="R202" s="192" t="s">
        <v>272</v>
      </c>
      <c r="S202" s="193">
        <f>(IF(Mediciones!$H$59=1,IF(S201=0,S200,S201)+T200,IF(S201=0,T200,S201)+S200))/1000</f>
        <v>0</v>
      </c>
      <c r="T202" s="194"/>
      <c r="U202" s="192" t="s">
        <v>272</v>
      </c>
      <c r="V202" s="193">
        <f>(IF(Mediciones!$H$86=1,IF(V201=0,V200,V201)+W200,IF(V201=0,W200,V201)+V200))/1000</f>
        <v>0</v>
      </c>
      <c r="W202" s="194"/>
      <c r="X202" s="192" t="s">
        <v>272</v>
      </c>
      <c r="Y202" s="193">
        <f>(IF(Mediciones!$H$113=1,IF(Y201=0,Y200,Y201)+Z200,IF(Y201=0,Z200,Y201)+Y200))/1000</f>
        <v>0</v>
      </c>
      <c r="Z202" s="194"/>
      <c r="AA202" s="192" t="s">
        <v>272</v>
      </c>
      <c r="AB202" s="193">
        <f>(IF(Mediciones!$H$140=1,IF(AB201=0,AB200,AB201)+AC200,IF(AB201=0,AC200,AB201)+AB200))/1000</f>
        <v>0</v>
      </c>
      <c r="AC202" s="194"/>
      <c r="AD202" s="192" t="s">
        <v>272</v>
      </c>
      <c r="AE202" s="193">
        <f>(IF(Mediciones!$H$167=1,IF(AE201=0,AE200,AE201)+AF200,IF(AE201=0,AF200,AE201)+AE200))/1000</f>
        <v>0</v>
      </c>
      <c r="AF202" s="194"/>
      <c r="AG202" s="192" t="s">
        <v>272</v>
      </c>
      <c r="AH202" s="193">
        <f>(IF(Mediciones!$H$194=1,IF(AH201=0,AH200,AH201)+AI200,IF(AH201=0,AI200,AH201)+AH200))/1000</f>
        <v>0</v>
      </c>
      <c r="AI202" s="194"/>
      <c r="AJ202" s="192" t="s">
        <v>272</v>
      </c>
      <c r="AK202" s="193">
        <f>(IF(Mediciones!$H$221=1,IF(AK201=0,AK200,AK201)+AL200,IF(AK201=0,AL200,AK201)+AK200))/1000</f>
        <v>0</v>
      </c>
      <c r="AL202" s="194"/>
      <c r="AM202" s="192" t="s">
        <v>272</v>
      </c>
      <c r="AN202" s="193">
        <f>(IF(Mediciones!$H$248=1,IF(AN201=0,AN200,AN201)+AO200,IF(AN201=0,AO200,AN201)+AN200))/1000</f>
        <v>0</v>
      </c>
      <c r="AO202" s="194"/>
    </row>
    <row r="203" spans="8:41" ht="15">
      <c r="H203" s="169"/>
      <c r="M203" s="181" t="s">
        <v>145</v>
      </c>
      <c r="N203" s="182" t="s">
        <v>1</v>
      </c>
      <c r="P203" s="181" t="s">
        <v>145</v>
      </c>
      <c r="Q203" s="182" t="s">
        <v>1</v>
      </c>
      <c r="S203" s="181" t="s">
        <v>145</v>
      </c>
      <c r="T203" s="182" t="s">
        <v>1</v>
      </c>
      <c r="V203" s="181" t="s">
        <v>145</v>
      </c>
      <c r="W203" s="182" t="s">
        <v>1</v>
      </c>
      <c r="Y203" s="181" t="s">
        <v>145</v>
      </c>
      <c r="Z203" s="182" t="s">
        <v>1</v>
      </c>
      <c r="AB203" s="181" t="s">
        <v>145</v>
      </c>
      <c r="AC203" s="182" t="s">
        <v>1</v>
      </c>
      <c r="AE203" s="181" t="s">
        <v>145</v>
      </c>
      <c r="AF203" s="182" t="s">
        <v>1</v>
      </c>
      <c r="AH203" s="181" t="s">
        <v>145</v>
      </c>
      <c r="AI203" s="182" t="s">
        <v>1</v>
      </c>
      <c r="AK203" s="181" t="s">
        <v>145</v>
      </c>
      <c r="AL203" s="182" t="s">
        <v>1</v>
      </c>
      <c r="AN203" s="181" t="s">
        <v>145</v>
      </c>
      <c r="AO203" s="182" t="s">
        <v>1</v>
      </c>
    </row>
    <row r="204" spans="8:41" ht="15.75" thickBot="1">
      <c r="H204" s="169"/>
      <c r="M204" s="183">
        <f>M$2</f>
        <v>1</v>
      </c>
      <c r="N204" s="184">
        <f>M$3</f>
        <v>1</v>
      </c>
      <c r="P204" s="183">
        <f>P$2</f>
        <v>1</v>
      </c>
      <c r="Q204" s="184">
        <f>P$3</f>
        <v>1</v>
      </c>
      <c r="S204" s="183">
        <f>S$2</f>
        <v>1</v>
      </c>
      <c r="T204" s="184">
        <f>S$3</f>
        <v>1</v>
      </c>
      <c r="V204" s="183">
        <f>V$2</f>
        <v>1</v>
      </c>
      <c r="W204" s="184">
        <f>V$3</f>
        <v>1</v>
      </c>
      <c r="Y204" s="183">
        <f>Y$2</f>
        <v>1</v>
      </c>
      <c r="Z204" s="184">
        <f>Y$3</f>
        <v>1</v>
      </c>
      <c r="AB204" s="183">
        <f>AB$2</f>
        <v>1</v>
      </c>
      <c r="AC204" s="184">
        <f>AB$3</f>
        <v>1</v>
      </c>
      <c r="AE204" s="183">
        <f>AE$2</f>
        <v>1</v>
      </c>
      <c r="AF204" s="184">
        <f>AE$3</f>
        <v>1</v>
      </c>
      <c r="AH204" s="183">
        <f>AH$2</f>
        <v>1</v>
      </c>
      <c r="AI204" s="184">
        <f>AH$3</f>
        <v>1</v>
      </c>
      <c r="AK204" s="183">
        <f>AK$2</f>
        <v>1</v>
      </c>
      <c r="AL204" s="184">
        <f>AK$3</f>
        <v>1</v>
      </c>
      <c r="AN204" s="183">
        <f>AN$2</f>
        <v>1</v>
      </c>
      <c r="AO204" s="184">
        <f>AN$3</f>
        <v>1</v>
      </c>
    </row>
    <row r="205" spans="8:41" ht="15.75" thickBot="1">
      <c r="H205" s="169"/>
      <c r="M205" s="185" t="s">
        <v>274</v>
      </c>
      <c r="N205" s="186">
        <f>IF(M204=1,DGET('Tabla 02'!$B$4:$AC$17,'Tabla 02'!$AA$4,N203:N204),IF(M204=2,DGET('Tabla 02'!$B$18:$AC$31,'Tabla 02'!$AA$18,N203:N204),IF(M204=3,DGET('Tabla 02'!$B$32:$AC$45,'Tabla 02'!$AA$32,N203:N204),IF(M204=4,DGET('Tabla 02'!$B$46:$AC$59,'Tabla 02'!$AA$46,N203:N204),IF(M204=5,DGET('Tabla 02'!$B$60:$AC$73,'Tabla 02'!$AA$60,N203:N204),IF(M204=6,DGET('Tabla 02'!$B$74:$AC$87,'Tabla 02'!$AA$74,N203:N204),0))))))</f>
        <v>56100</v>
      </c>
      <c r="P205" s="185" t="s">
        <v>274</v>
      </c>
      <c r="Q205" s="186">
        <f>IF(P204=1,DGET('Tabla 02'!$B$4:$AC$17,'Tabla 02'!$AA$4,Q203:Q204),IF(P204=2,DGET('Tabla 02'!$B$18:$AC$31,'Tabla 02'!$AA$18,Q203:Q204),IF(P204=3,DGET('Tabla 02'!$B$32:$AC$45,'Tabla 02'!$AA$32,Q203:Q204),IF(P204=4,DGET('Tabla 02'!$B$46:$AC$59,'Tabla 02'!$AA$46,Q203:Q204),IF(P204=5,DGET('Tabla 02'!$B$60:$AC$73,'Tabla 02'!$AA$60,Q203:Q204),IF(P204=6,DGET('Tabla 02'!$B$74:$AC$87,'Tabla 02'!$AA$74,Q203:Q204),0))))))</f>
        <v>56100</v>
      </c>
      <c r="S205" s="185" t="s">
        <v>274</v>
      </c>
      <c r="T205" s="186">
        <f>IF(S204=1,DGET('Tabla 02'!$B$4:$AC$17,'Tabla 02'!$AA$4,T203:T204),IF(S204=2,DGET('Tabla 02'!$B$18:$AC$31,'Tabla 02'!$AA$18,T203:T204),IF(S204=3,DGET('Tabla 02'!$B$32:$AC$45,'Tabla 02'!$AA$32,T203:T204),IF(S204=4,DGET('Tabla 02'!$B$46:$AC$59,'Tabla 02'!$AA$46,T203:T204),IF(S204=5,DGET('Tabla 02'!$B$60:$AC$73,'Tabla 02'!$AA$60,T203:T204),IF(S204=6,DGET('Tabla 02'!$B$74:$AC$87,'Tabla 02'!$AA$74,T203:T204),0))))))</f>
        <v>56100</v>
      </c>
      <c r="V205" s="185" t="s">
        <v>274</v>
      </c>
      <c r="W205" s="186">
        <f>IF(V204=1,DGET('Tabla 02'!$B$4:$AC$17,'Tabla 02'!$AA$4,W203:W204),IF(V204=2,DGET('Tabla 02'!$B$18:$AC$31,'Tabla 02'!$AA$18,W203:W204),IF(V204=3,DGET('Tabla 02'!$B$32:$AC$45,'Tabla 02'!$AA$32,W203:W204),IF(V204=4,DGET('Tabla 02'!$B$46:$AC$59,'Tabla 02'!$AA$46,W203:W204),IF(V204=5,DGET('Tabla 02'!$B$60:$AC$73,'Tabla 02'!$AA$60,W203:W204),IF(V204=6,DGET('Tabla 02'!$B$74:$AC$87,'Tabla 02'!$AA$74,W203:W204),0))))))</f>
        <v>56100</v>
      </c>
      <c r="Y205" s="185" t="s">
        <v>274</v>
      </c>
      <c r="Z205" s="186">
        <f>IF(Y204=1,DGET('Tabla 02'!$B$4:$AC$17,'Tabla 02'!$AA$4,Z203:Z204),IF(Y204=2,DGET('Tabla 02'!$B$18:$AC$31,'Tabla 02'!$AA$18,Z203:Z204),IF(Y204=3,DGET('Tabla 02'!$B$32:$AC$45,'Tabla 02'!$AA$32,Z203:Z204),IF(Y204=4,DGET('Tabla 02'!$B$46:$AC$59,'Tabla 02'!$AA$46,Z203:Z204),IF(Y204=5,DGET('Tabla 02'!$B$60:$AC$73,'Tabla 02'!$AA$60,Z203:Z204),IF(Y204=6,DGET('Tabla 02'!$B$74:$AC$87,'Tabla 02'!$AA$74,Z203:Z204),0))))))</f>
        <v>56100</v>
      </c>
      <c r="AB205" s="185" t="s">
        <v>274</v>
      </c>
      <c r="AC205" s="186">
        <f>IF(AB204=1,DGET('Tabla 02'!$B$4:$AC$17,'Tabla 02'!$AA$4,AC203:AC204),IF(AB204=2,DGET('Tabla 02'!$B$18:$AC$31,'Tabla 02'!$AA$18,AC203:AC204),IF(AB204=3,DGET('Tabla 02'!$B$32:$AC$45,'Tabla 02'!$AA$32,AC203:AC204),IF(AB204=4,DGET('Tabla 02'!$B$46:$AC$59,'Tabla 02'!$AA$46,AC203:AC204),IF(AB204=5,DGET('Tabla 02'!$B$60:$AC$73,'Tabla 02'!$AA$60,AC203:AC204),IF(AB204=6,DGET('Tabla 02'!$B$74:$AC$87,'Tabla 02'!$AA$74,AC203:AC204),0))))))</f>
        <v>56100</v>
      </c>
      <c r="AE205" s="185" t="s">
        <v>274</v>
      </c>
      <c r="AF205" s="186">
        <f>IF(AE204=1,DGET('Tabla 02'!$B$4:$AC$17,'Tabla 02'!$AA$4,AF203:AF204),IF(AE204=2,DGET('Tabla 02'!$B$18:$AC$31,'Tabla 02'!$AA$18,AF203:AF204),IF(AE204=3,DGET('Tabla 02'!$B$32:$AC$45,'Tabla 02'!$AA$32,AF203:AF204),IF(AE204=4,DGET('Tabla 02'!$B$46:$AC$59,'Tabla 02'!$AA$46,AF203:AF204),IF(AE204=5,DGET('Tabla 02'!$B$60:$AC$73,'Tabla 02'!$AA$60,AF203:AF204),IF(AE204=6,DGET('Tabla 02'!$B$74:$AC$87,'Tabla 02'!$AA$74,AF203:AF204),0))))))</f>
        <v>56100</v>
      </c>
      <c r="AH205" s="185" t="s">
        <v>274</v>
      </c>
      <c r="AI205" s="186">
        <f>IF(AH204=1,DGET('Tabla 02'!$B$4:$AC$17,'Tabla 02'!$AA$4,AI203:AI204),IF(AH204=2,DGET('Tabla 02'!$B$18:$AC$31,'Tabla 02'!$AA$18,AI203:AI204),IF(AH204=3,DGET('Tabla 02'!$B$32:$AC$45,'Tabla 02'!$AA$32,AI203:AI204),IF(AH204=4,DGET('Tabla 02'!$B$46:$AC$59,'Tabla 02'!$AA$46,AI203:AI204),IF(AH204=5,DGET('Tabla 02'!$B$60:$AC$73,'Tabla 02'!$AA$60,AI203:AI204),IF(AH204=6,DGET('Tabla 02'!$B$74:$AC$87,'Tabla 02'!$AA$74,AI203:AI204),0))))))</f>
        <v>56100</v>
      </c>
      <c r="AK205" s="185" t="s">
        <v>274</v>
      </c>
      <c r="AL205" s="186">
        <f>IF(AK204=1,DGET('Tabla 02'!$B$4:$AC$17,'Tabla 02'!$AA$4,AL203:AL204),IF(AK204=2,DGET('Tabla 02'!$B$18:$AC$31,'Tabla 02'!$AA$18,AL203:AL204),IF(AK204=3,DGET('Tabla 02'!$B$32:$AC$45,'Tabla 02'!$AA$32,AL203:AL204),IF(AK204=4,DGET('Tabla 02'!$B$46:$AC$59,'Tabla 02'!$AA$46,AL203:AL204),IF(AK204=5,DGET('Tabla 02'!$B$60:$AC$73,'Tabla 02'!$AA$60,AL203:AL204),IF(AK204=6,DGET('Tabla 02'!$B$74:$AC$87,'Tabla 02'!$AA$74,AL203:AL204),0))))))</f>
        <v>56100</v>
      </c>
      <c r="AN205" s="185" t="s">
        <v>274</v>
      </c>
      <c r="AO205" s="186">
        <f>IF(AN204=1,DGET('Tabla 02'!$B$4:$AC$17,'Tabla 02'!$AA$4,AO203:AO204),IF(AN204=2,DGET('Tabla 02'!$B$18:$AC$31,'Tabla 02'!$AA$18,AO203:AO204),IF(AN204=3,DGET('Tabla 02'!$B$32:$AC$45,'Tabla 02'!$AA$32,AO203:AO204),IF(AN204=4,DGET('Tabla 02'!$B$46:$AC$59,'Tabla 02'!$AA$46,AO203:AO204),IF(AN204=5,DGET('Tabla 02'!$B$60:$AC$73,'Tabla 02'!$AA$60,AO203:AO204),IF(AN204=6,DGET('Tabla 02'!$B$74:$AC$87,'Tabla 02'!$AA$74,AO203:AO204),0))))))</f>
        <v>56100</v>
      </c>
    </row>
    <row r="206" spans="8:41" ht="15">
      <c r="H206" s="169"/>
      <c r="M206" s="181" t="s">
        <v>145</v>
      </c>
      <c r="N206" s="182" t="s">
        <v>1</v>
      </c>
      <c r="P206" s="181" t="s">
        <v>145</v>
      </c>
      <c r="Q206" s="182" t="s">
        <v>1</v>
      </c>
      <c r="S206" s="181" t="s">
        <v>145</v>
      </c>
      <c r="T206" s="182" t="s">
        <v>1</v>
      </c>
      <c r="V206" s="181" t="s">
        <v>145</v>
      </c>
      <c r="W206" s="182" t="s">
        <v>1</v>
      </c>
      <c r="Y206" s="181" t="s">
        <v>145</v>
      </c>
      <c r="Z206" s="182" t="s">
        <v>1</v>
      </c>
      <c r="AB206" s="181" t="s">
        <v>145</v>
      </c>
      <c r="AC206" s="182" t="s">
        <v>1</v>
      </c>
      <c r="AE206" s="181" t="s">
        <v>145</v>
      </c>
      <c r="AF206" s="182" t="s">
        <v>1</v>
      </c>
      <c r="AH206" s="181" t="s">
        <v>145</v>
      </c>
      <c r="AI206" s="182" t="s">
        <v>1</v>
      </c>
      <c r="AK206" s="181" t="s">
        <v>145</v>
      </c>
      <c r="AL206" s="182" t="s">
        <v>1</v>
      </c>
      <c r="AN206" s="181" t="s">
        <v>145</v>
      </c>
      <c r="AO206" s="182" t="s">
        <v>1</v>
      </c>
    </row>
    <row r="207" spans="8:41" ht="15.75" thickBot="1">
      <c r="H207" s="169"/>
      <c r="M207" s="183">
        <f>M$2</f>
        <v>1</v>
      </c>
      <c r="N207" s="184">
        <f>N$3</f>
        <v>1</v>
      </c>
      <c r="P207" s="183">
        <f>P$2</f>
        <v>1</v>
      </c>
      <c r="Q207" s="184">
        <f>Q$3</f>
        <v>1</v>
      </c>
      <c r="S207" s="183">
        <f>S$2</f>
        <v>1</v>
      </c>
      <c r="T207" s="184">
        <f>T$3</f>
        <v>1</v>
      </c>
      <c r="V207" s="183">
        <f>V$2</f>
        <v>1</v>
      </c>
      <c r="W207" s="184">
        <f>W$3</f>
        <v>1</v>
      </c>
      <c r="Y207" s="183">
        <f>Y$2</f>
        <v>1</v>
      </c>
      <c r="Z207" s="184">
        <f>Z$3</f>
        <v>1</v>
      </c>
      <c r="AB207" s="183">
        <f>AB$2</f>
        <v>1</v>
      </c>
      <c r="AC207" s="184">
        <f>AC$3</f>
        <v>1</v>
      </c>
      <c r="AE207" s="183">
        <f>AE$2</f>
        <v>1</v>
      </c>
      <c r="AF207" s="184">
        <f>AF$3</f>
        <v>1</v>
      </c>
      <c r="AH207" s="183">
        <f>AH$2</f>
        <v>1</v>
      </c>
      <c r="AI207" s="184">
        <f>AI$3</f>
        <v>1</v>
      </c>
      <c r="AK207" s="183">
        <f>AK$2</f>
        <v>1</v>
      </c>
      <c r="AL207" s="184">
        <f>AL$3</f>
        <v>1</v>
      </c>
      <c r="AN207" s="183">
        <f>AN$2</f>
        <v>1</v>
      </c>
      <c r="AO207" s="184">
        <f>AO$3</f>
        <v>1</v>
      </c>
    </row>
    <row r="208" spans="8:41" ht="15.75" thickBot="1">
      <c r="H208" s="169"/>
      <c r="M208" s="185" t="s">
        <v>274</v>
      </c>
      <c r="N208" s="186">
        <f>IF(M207=1,DGET('Tabla 02'!$B$4:$AC$17,'Tabla 02'!$AA$4,N206:N207),IF(M207=2,DGET('Tabla 02'!$B$18:$AC$31,'Tabla 02'!$AA$18,N206:N207),IF(M207=3,DGET('Tabla 02'!$B$32:$AC$45,'Tabla 02'!$AA$32,N206:N207),IF(M207=4,DGET('Tabla 02'!$B$46:$AC$59,'Tabla 02'!$AA$46,N206:N207),IF(M207=5,DGET('Tabla 02'!$B$60:$AC$73,'Tabla 02'!$AA$60,N206:N207),IF(M207=6,DGET('Tabla 02'!$B$74:$AC$87,'Tabla 02'!$AA$74,N206:N207),0))))))</f>
        <v>56100</v>
      </c>
      <c r="P208" s="185" t="s">
        <v>274</v>
      </c>
      <c r="Q208" s="186">
        <f>IF(P207=1,DGET('Tabla 02'!$B$4:$AC$17,'Tabla 02'!$AA$4,Q206:Q207),IF(P207=2,DGET('Tabla 02'!$B$18:$AC$31,'Tabla 02'!$AA$18,Q206:Q207),IF(P207=3,DGET('Tabla 02'!$B$32:$AC$45,'Tabla 02'!$AA$32,Q206:Q207),IF(P207=4,DGET('Tabla 02'!$B$46:$AC$59,'Tabla 02'!$AA$46,Q206:Q207),IF(P207=5,DGET('Tabla 02'!$B$60:$AC$73,'Tabla 02'!$AA$60,Q206:Q207),IF(P207=6,DGET('Tabla 02'!$B$74:$AC$87,'Tabla 02'!$AA$74,Q206:Q207),0))))))</f>
        <v>56100</v>
      </c>
      <c r="S208" s="185" t="s">
        <v>274</v>
      </c>
      <c r="T208" s="186">
        <f>IF(S207=1,DGET('Tabla 02'!$B$4:$AC$17,'Tabla 02'!$AA$4,T206:T207),IF(S207=2,DGET('Tabla 02'!$B$18:$AC$31,'Tabla 02'!$AA$18,T206:T207),IF(S207=3,DGET('Tabla 02'!$B$32:$AC$45,'Tabla 02'!$AA$32,T206:T207),IF(S207=4,DGET('Tabla 02'!$B$46:$AC$59,'Tabla 02'!$AA$46,T206:T207),IF(S207=5,DGET('Tabla 02'!$B$60:$AC$73,'Tabla 02'!$AA$60,T206:T207),IF(S207=6,DGET('Tabla 02'!$B$74:$AC$87,'Tabla 02'!$AA$74,T206:T207),0))))))</f>
        <v>56100</v>
      </c>
      <c r="V208" s="185" t="s">
        <v>274</v>
      </c>
      <c r="W208" s="186">
        <f>IF(V207=1,DGET('Tabla 02'!$B$4:$AC$17,'Tabla 02'!$AA$4,W206:W207),IF(V207=2,DGET('Tabla 02'!$B$18:$AC$31,'Tabla 02'!$AA$18,W206:W207),IF(V207=3,DGET('Tabla 02'!$B$32:$AC$45,'Tabla 02'!$AA$32,W206:W207),IF(V207=4,DGET('Tabla 02'!$B$46:$AC$59,'Tabla 02'!$AA$46,W206:W207),IF(V207=5,DGET('Tabla 02'!$B$60:$AC$73,'Tabla 02'!$AA$60,W206:W207),IF(V207=6,DGET('Tabla 02'!$B$74:$AC$87,'Tabla 02'!$AA$74,W206:W207),0))))))</f>
        <v>56100</v>
      </c>
      <c r="Y208" s="185" t="s">
        <v>274</v>
      </c>
      <c r="Z208" s="186">
        <f>IF(Y207=1,DGET('Tabla 02'!$B$4:$AC$17,'Tabla 02'!$AA$4,Z206:Z207),IF(Y207=2,DGET('Tabla 02'!$B$18:$AC$31,'Tabla 02'!$AA$18,Z206:Z207),IF(Y207=3,DGET('Tabla 02'!$B$32:$AC$45,'Tabla 02'!$AA$32,Z206:Z207),IF(Y207=4,DGET('Tabla 02'!$B$46:$AC$59,'Tabla 02'!$AA$46,Z206:Z207),IF(Y207=5,DGET('Tabla 02'!$B$60:$AC$73,'Tabla 02'!$AA$60,Z206:Z207),IF(Y207=6,DGET('Tabla 02'!$B$74:$AC$87,'Tabla 02'!$AA$74,Z206:Z207),0))))))</f>
        <v>56100</v>
      </c>
      <c r="AB208" s="185" t="s">
        <v>274</v>
      </c>
      <c r="AC208" s="186">
        <f>IF(AB207=1,DGET('Tabla 02'!$B$4:$AC$17,'Tabla 02'!$AA$4,AC206:AC207),IF(AB207=2,DGET('Tabla 02'!$B$18:$AC$31,'Tabla 02'!$AA$18,AC206:AC207),IF(AB207=3,DGET('Tabla 02'!$B$32:$AC$45,'Tabla 02'!$AA$32,AC206:AC207),IF(AB207=4,DGET('Tabla 02'!$B$46:$AC$59,'Tabla 02'!$AA$46,AC206:AC207),IF(AB207=5,DGET('Tabla 02'!$B$60:$AC$73,'Tabla 02'!$AA$60,AC206:AC207),IF(AB207=6,DGET('Tabla 02'!$B$74:$AC$87,'Tabla 02'!$AA$74,AC206:AC207),0))))))</f>
        <v>56100</v>
      </c>
      <c r="AE208" s="185" t="s">
        <v>274</v>
      </c>
      <c r="AF208" s="186">
        <f>IF(AE207=1,DGET('Tabla 02'!$B$4:$AC$17,'Tabla 02'!$AA$4,AF206:AF207),IF(AE207=2,DGET('Tabla 02'!$B$18:$AC$31,'Tabla 02'!$AA$18,AF206:AF207),IF(AE207=3,DGET('Tabla 02'!$B$32:$AC$45,'Tabla 02'!$AA$32,AF206:AF207),IF(AE207=4,DGET('Tabla 02'!$B$46:$AC$59,'Tabla 02'!$AA$46,AF206:AF207),IF(AE207=5,DGET('Tabla 02'!$B$60:$AC$73,'Tabla 02'!$AA$60,AF206:AF207),IF(AE207=6,DGET('Tabla 02'!$B$74:$AC$87,'Tabla 02'!$AA$74,AF206:AF207),0))))))</f>
        <v>56100</v>
      </c>
      <c r="AH208" s="185" t="s">
        <v>274</v>
      </c>
      <c r="AI208" s="186">
        <f>IF(AH207=1,DGET('Tabla 02'!$B$4:$AC$17,'Tabla 02'!$AA$4,AI206:AI207),IF(AH207=2,DGET('Tabla 02'!$B$18:$AC$31,'Tabla 02'!$AA$18,AI206:AI207),IF(AH207=3,DGET('Tabla 02'!$B$32:$AC$45,'Tabla 02'!$AA$32,AI206:AI207),IF(AH207=4,DGET('Tabla 02'!$B$46:$AC$59,'Tabla 02'!$AA$46,AI206:AI207),IF(AH207=5,DGET('Tabla 02'!$B$60:$AC$73,'Tabla 02'!$AA$60,AI206:AI207),IF(AH207=6,DGET('Tabla 02'!$B$74:$AC$87,'Tabla 02'!$AA$74,AI206:AI207),0))))))</f>
        <v>56100</v>
      </c>
      <c r="AK208" s="185" t="s">
        <v>274</v>
      </c>
      <c r="AL208" s="186">
        <f>IF(AK207=1,DGET('Tabla 02'!$B$4:$AC$17,'Tabla 02'!$AA$4,AL206:AL207),IF(AK207=2,DGET('Tabla 02'!$B$18:$AC$31,'Tabla 02'!$AA$18,AL206:AL207),IF(AK207=3,DGET('Tabla 02'!$B$32:$AC$45,'Tabla 02'!$AA$32,AL206:AL207),IF(AK207=4,DGET('Tabla 02'!$B$46:$AC$59,'Tabla 02'!$AA$46,AL206:AL207),IF(AK207=5,DGET('Tabla 02'!$B$60:$AC$73,'Tabla 02'!$AA$60,AL206:AL207),IF(AK207=6,DGET('Tabla 02'!$B$74:$AC$87,'Tabla 02'!$AA$74,AL206:AL207),0))))))</f>
        <v>56100</v>
      </c>
      <c r="AN208" s="185" t="s">
        <v>274</v>
      </c>
      <c r="AO208" s="186">
        <f>IF(AN207=1,DGET('Tabla 02'!$B$4:$AC$17,'Tabla 02'!$AA$4,AO206:AO207),IF(AN207=2,DGET('Tabla 02'!$B$18:$AC$31,'Tabla 02'!$AA$18,AO206:AO207),IF(AN207=3,DGET('Tabla 02'!$B$32:$AC$45,'Tabla 02'!$AA$32,AO206:AO207),IF(AN207=4,DGET('Tabla 02'!$B$46:$AC$59,'Tabla 02'!$AA$46,AO206:AO207),IF(AN207=5,DGET('Tabla 02'!$B$60:$AC$73,'Tabla 02'!$AA$60,AO206:AO207),IF(AN207=6,DGET('Tabla 02'!$B$74:$AC$87,'Tabla 02'!$AA$74,AO206:AO207),0))))))</f>
        <v>56100</v>
      </c>
    </row>
    <row r="209" spans="8:41" ht="15.75" thickBot="1">
      <c r="H209" s="169"/>
      <c r="L209" s="199" t="s">
        <v>278</v>
      </c>
      <c r="M209" s="187">
        <f>N$205*M$4</f>
        <v>0</v>
      </c>
      <c r="N209" s="188">
        <f>N$208*N$4</f>
        <v>0</v>
      </c>
      <c r="O209" s="170" t="s">
        <v>278</v>
      </c>
      <c r="P209" s="187">
        <f>Q$205*P$4</f>
        <v>0</v>
      </c>
      <c r="Q209" s="188">
        <f>Q$208*Q$4</f>
        <v>0</v>
      </c>
      <c r="R209" s="170" t="s">
        <v>278</v>
      </c>
      <c r="S209" s="187">
        <f>T$205*S$4</f>
        <v>0</v>
      </c>
      <c r="T209" s="188">
        <f>T$208*T$4</f>
        <v>0</v>
      </c>
      <c r="U209" s="170" t="s">
        <v>278</v>
      </c>
      <c r="V209" s="187">
        <f>W$205*V$4</f>
        <v>0</v>
      </c>
      <c r="W209" s="188">
        <f>W$208*W$4</f>
        <v>0</v>
      </c>
      <c r="X209" s="170" t="s">
        <v>278</v>
      </c>
      <c r="Y209" s="187">
        <f>Z$205*Y$4</f>
        <v>0</v>
      </c>
      <c r="Z209" s="188">
        <f>Z$208*Z$4</f>
        <v>0</v>
      </c>
      <c r="AA209" s="170" t="s">
        <v>278</v>
      </c>
      <c r="AB209" s="187">
        <f>AC$205*AB$4</f>
        <v>0</v>
      </c>
      <c r="AC209" s="188">
        <f>AC$208*AC$4</f>
        <v>0</v>
      </c>
      <c r="AD209" s="170" t="s">
        <v>278</v>
      </c>
      <c r="AE209" s="187">
        <f>AF$205*AE$4</f>
        <v>0</v>
      </c>
      <c r="AF209" s="188">
        <f>AF$208*AF$4</f>
        <v>0</v>
      </c>
      <c r="AG209" s="170" t="s">
        <v>278</v>
      </c>
      <c r="AH209" s="187">
        <f>AI$205*AH$4</f>
        <v>0</v>
      </c>
      <c r="AI209" s="188">
        <f>AI$208*AI$4</f>
        <v>0</v>
      </c>
      <c r="AJ209" s="170" t="s">
        <v>278</v>
      </c>
      <c r="AK209" s="187">
        <f>AL$205*AK$4</f>
        <v>0</v>
      </c>
      <c r="AL209" s="188">
        <f>AL$208*AL$4</f>
        <v>0</v>
      </c>
      <c r="AM209" s="170" t="s">
        <v>278</v>
      </c>
      <c r="AN209" s="187">
        <f>AO$205*AN$4</f>
        <v>0</v>
      </c>
      <c r="AO209" s="188">
        <f>AO$208*AO$4</f>
        <v>0</v>
      </c>
    </row>
    <row r="210" spans="8:41" ht="15.75" thickBot="1">
      <c r="H210" s="169"/>
      <c r="K210" s="424">
        <f>M210+P210+S210+V210+Y210+AB210+AE210+AH210+AK210+AN210</f>
        <v>0</v>
      </c>
      <c r="L210" s="170" t="s">
        <v>279</v>
      </c>
      <c r="M210" s="200"/>
      <c r="N210" s="190"/>
      <c r="O210" s="170" t="s">
        <v>279</v>
      </c>
      <c r="P210" s="200"/>
      <c r="Q210" s="190"/>
      <c r="R210" s="170" t="s">
        <v>279</v>
      </c>
      <c r="S210" s="200"/>
      <c r="T210" s="190"/>
      <c r="U210" s="170" t="s">
        <v>279</v>
      </c>
      <c r="V210" s="200"/>
      <c r="W210" s="190"/>
      <c r="X210" s="170" t="s">
        <v>279</v>
      </c>
      <c r="Y210" s="200"/>
      <c r="Z210" s="190"/>
      <c r="AA210" s="170" t="s">
        <v>279</v>
      </c>
      <c r="AB210" s="200"/>
      <c r="AC210" s="190"/>
      <c r="AD210" s="170" t="s">
        <v>279</v>
      </c>
      <c r="AE210" s="200"/>
      <c r="AF210" s="190"/>
      <c r="AG210" s="170" t="s">
        <v>279</v>
      </c>
      <c r="AH210" s="200"/>
      <c r="AI210" s="190"/>
      <c r="AJ210" s="170" t="s">
        <v>279</v>
      </c>
      <c r="AK210" s="200"/>
      <c r="AL210" s="190"/>
      <c r="AM210" s="170" t="s">
        <v>279</v>
      </c>
      <c r="AN210" s="200"/>
      <c r="AO210" s="190"/>
    </row>
    <row r="211" spans="8:41" ht="15.75" thickBot="1">
      <c r="H211" s="169"/>
      <c r="K211" s="191">
        <f>M211+P211+S211+V211+Y211+AB211+AE211+AH211+AK211+AN211</f>
        <v>0</v>
      </c>
      <c r="L211" s="192" t="s">
        <v>67</v>
      </c>
      <c r="M211" s="193">
        <f>(IF(Mediciones!$H$5=1,IF(M210=0,M209,M210)+N209,IF(M210=0,N209,M210)+M209))/1000</f>
        <v>0</v>
      </c>
      <c r="N211" s="194"/>
      <c r="O211" s="192" t="s">
        <v>67</v>
      </c>
      <c r="P211" s="193">
        <f>(IF(Mediciones!$H$32=1,IF(P210=0,P209,P210)+Q209,IF(P210=0,Q209,P210)+P209))/1000</f>
        <v>0</v>
      </c>
      <c r="Q211" s="194"/>
      <c r="R211" s="192" t="s">
        <v>67</v>
      </c>
      <c r="S211" s="193">
        <f>(IF(Mediciones!$H$59=1,IF(S210=0,S209,S210)+T209,IF(S210=0,T209,S210)+S209))/1000</f>
        <v>0</v>
      </c>
      <c r="T211" s="194"/>
      <c r="U211" s="192" t="s">
        <v>67</v>
      </c>
      <c r="V211" s="193">
        <f>(IF(Mediciones!$H$86=1,IF(V210=0,V209,V210)+W209,IF(V210=0,W209,V210)+V209))/1000</f>
        <v>0</v>
      </c>
      <c r="W211" s="194"/>
      <c r="X211" s="192" t="s">
        <v>67</v>
      </c>
      <c r="Y211" s="193">
        <f>(IF(Mediciones!$H$113=1,IF(Y210=0,Y209,Y210)+Z209,IF(Y210=0,Z209,Y210)+Y209))/1000</f>
        <v>0</v>
      </c>
      <c r="Z211" s="194"/>
      <c r="AA211" s="192" t="s">
        <v>67</v>
      </c>
      <c r="AB211" s="193">
        <f>(IF(Mediciones!$H$140=1,IF(AB210=0,AB209,AB210)+AC209,IF(AB210=0,AC209,AB210)+AB209))/1000</f>
        <v>0</v>
      </c>
      <c r="AC211" s="194"/>
      <c r="AD211" s="192" t="s">
        <v>67</v>
      </c>
      <c r="AE211" s="193">
        <f>(IF(Mediciones!$H$167=1,IF(AE210=0,AE209,AE210)+AF209,IF(AE210=0,AF209,AE210)+AE209))/1000</f>
        <v>0</v>
      </c>
      <c r="AF211" s="194"/>
      <c r="AG211" s="192" t="s">
        <v>67</v>
      </c>
      <c r="AH211" s="193">
        <f>(IF(Mediciones!$H$194=1,IF(AH210=0,AH209,AH210)+AI209,IF(AH210=0,AI209,AH210)+AH209))/1000</f>
        <v>0</v>
      </c>
      <c r="AI211" s="194"/>
      <c r="AJ211" s="192" t="s">
        <v>67</v>
      </c>
      <c r="AK211" s="193">
        <f>(IF(Mediciones!$H$221=1,IF(AK210=0,AK209,AK210)+AL209,IF(AK210=0,AL209,AK210)+AK209))/1000</f>
        <v>0</v>
      </c>
      <c r="AL211" s="194"/>
      <c r="AM211" s="192" t="s">
        <v>67</v>
      </c>
      <c r="AN211" s="193">
        <f>(IF(Mediciones!$H$248=1,IF(AN210=0,AN209,AN210)+AO209,IF(AN210=0,AO209,AN210)+AN209))/1000</f>
        <v>0</v>
      </c>
      <c r="AO211" s="194"/>
    </row>
    <row r="212" spans="8:41" ht="15">
      <c r="H212" s="169"/>
      <c r="K212" s="400"/>
      <c r="L212" s="401"/>
      <c r="M212" s="402" t="s">
        <v>145</v>
      </c>
      <c r="N212" s="403" t="s">
        <v>1</v>
      </c>
      <c r="O212" s="401"/>
      <c r="P212" s="402" t="s">
        <v>145</v>
      </c>
      <c r="Q212" s="403" t="s">
        <v>1</v>
      </c>
      <c r="R212" s="401"/>
      <c r="S212" s="402" t="s">
        <v>145</v>
      </c>
      <c r="T212" s="403" t="s">
        <v>1</v>
      </c>
      <c r="U212" s="401"/>
      <c r="V212" s="402" t="s">
        <v>145</v>
      </c>
      <c r="W212" s="403" t="s">
        <v>1</v>
      </c>
      <c r="X212" s="401"/>
      <c r="Y212" s="402" t="s">
        <v>145</v>
      </c>
      <c r="Z212" s="403" t="s">
        <v>1</v>
      </c>
      <c r="AA212" s="401"/>
      <c r="AB212" s="402" t="s">
        <v>145</v>
      </c>
      <c r="AC212" s="403" t="s">
        <v>1</v>
      </c>
      <c r="AD212" s="401"/>
      <c r="AE212" s="402" t="s">
        <v>145</v>
      </c>
      <c r="AF212" s="403" t="s">
        <v>1</v>
      </c>
      <c r="AG212" s="401"/>
      <c r="AH212" s="402" t="s">
        <v>145</v>
      </c>
      <c r="AI212" s="403" t="s">
        <v>1</v>
      </c>
      <c r="AJ212" s="401"/>
      <c r="AK212" s="402" t="s">
        <v>145</v>
      </c>
      <c r="AL212" s="403" t="s">
        <v>1</v>
      </c>
      <c r="AM212" s="401"/>
      <c r="AN212" s="402" t="s">
        <v>145</v>
      </c>
      <c r="AO212" s="403" t="s">
        <v>1</v>
      </c>
    </row>
    <row r="213" spans="8:41" ht="15.75" thickBot="1">
      <c r="H213" s="169"/>
      <c r="K213" s="400"/>
      <c r="L213" s="401"/>
      <c r="M213" s="404">
        <f>M$2</f>
        <v>1</v>
      </c>
      <c r="N213" s="405">
        <f>M$3</f>
        <v>1</v>
      </c>
      <c r="O213" s="401"/>
      <c r="P213" s="404">
        <f>P$2</f>
        <v>1</v>
      </c>
      <c r="Q213" s="405">
        <f>P$3</f>
        <v>1</v>
      </c>
      <c r="R213" s="401"/>
      <c r="S213" s="404">
        <f>S$2</f>
        <v>1</v>
      </c>
      <c r="T213" s="405">
        <f>S$3</f>
        <v>1</v>
      </c>
      <c r="U213" s="401"/>
      <c r="V213" s="404">
        <f>V$2</f>
        <v>1</v>
      </c>
      <c r="W213" s="405">
        <f>V$3</f>
        <v>1</v>
      </c>
      <c r="X213" s="401"/>
      <c r="Y213" s="404">
        <f>Y$2</f>
        <v>1</v>
      </c>
      <c r="Z213" s="405">
        <f>Y$3</f>
        <v>1</v>
      </c>
      <c r="AA213" s="401"/>
      <c r="AB213" s="404">
        <f>AB$2</f>
        <v>1</v>
      </c>
      <c r="AC213" s="405">
        <f>AB$3</f>
        <v>1</v>
      </c>
      <c r="AD213" s="401"/>
      <c r="AE213" s="404">
        <f>AE$2</f>
        <v>1</v>
      </c>
      <c r="AF213" s="405">
        <f>AE$3</f>
        <v>1</v>
      </c>
      <c r="AG213" s="401"/>
      <c r="AH213" s="404">
        <f>AH$2</f>
        <v>1</v>
      </c>
      <c r="AI213" s="405">
        <f>AH$3</f>
        <v>1</v>
      </c>
      <c r="AJ213" s="401"/>
      <c r="AK213" s="404">
        <f>AK$2</f>
        <v>1</v>
      </c>
      <c r="AL213" s="405">
        <f>AK$3</f>
        <v>1</v>
      </c>
      <c r="AM213" s="401"/>
      <c r="AN213" s="404">
        <f>AN$2</f>
        <v>1</v>
      </c>
      <c r="AO213" s="405">
        <f>AN$3</f>
        <v>1</v>
      </c>
    </row>
    <row r="214" spans="8:41" ht="15.75" thickBot="1">
      <c r="H214" s="169"/>
      <c r="K214" s="400"/>
      <c r="L214" s="401"/>
      <c r="M214" s="185" t="s">
        <v>274</v>
      </c>
      <c r="N214" s="186">
        <f>IF(M213=1,DGET('Tabla 02'!$B$4:$AC$17,'Tabla 02'!$AA$4,N212:N213),IF(M213=2,DGET('Tabla 02'!$B$18:$AC$31,'Tabla 02'!$AA$18,N212:N213),IF(M213=3,DGET('Tabla 02'!$B$32:$AC$45,'Tabla 02'!$AA$32,N212:N213),IF(M213=4,DGET('Tabla 02'!$B$46:$AC$59,'Tabla 02'!$AA$46,N212:N213),IF(M213=5,DGET('Tabla 02'!$B$60:$AC$73,'Tabla 02'!$AA$60,N212:N213),IF(M213=6,DGET('Tabla 02'!$B$74:$AC$87,'Tabla 02'!$AA$74,N212:N213),0))))))</f>
        <v>56100</v>
      </c>
      <c r="P214" s="185" t="s">
        <v>274</v>
      </c>
      <c r="Q214" s="186">
        <f>IF(P213=1,DGET('Tabla 02'!$B$4:$AC$17,'Tabla 02'!$AA$4,Q212:Q213),IF(P213=2,DGET('Tabla 02'!$B$18:$AC$31,'Tabla 02'!$AA$18,Q212:Q213),IF(P213=3,DGET('Tabla 02'!$B$32:$AC$45,'Tabla 02'!$AA$32,Q212:Q213),IF(P213=4,DGET('Tabla 02'!$B$46:$AC$59,'Tabla 02'!$AA$46,Q212:Q213),IF(P213=5,DGET('Tabla 02'!$B$60:$AC$73,'Tabla 02'!$AA$60,Q212:Q213),IF(P213=6,DGET('Tabla 02'!$B$74:$AC$87,'Tabla 02'!$AA$74,Q212:Q213),0))))))</f>
        <v>56100</v>
      </c>
      <c r="S214" s="185" t="s">
        <v>274</v>
      </c>
      <c r="T214" s="186">
        <f>IF(S213=1,DGET('Tabla 02'!$B$4:$AC$17,'Tabla 02'!$AA$4,T212:T213),IF(S213=2,DGET('Tabla 02'!$B$18:$AC$31,'Tabla 02'!$AA$18,T212:T213),IF(S213=3,DGET('Tabla 02'!$B$32:$AC$45,'Tabla 02'!$AA$32,T212:T213),IF(S213=4,DGET('Tabla 02'!$B$46:$AC$59,'Tabla 02'!$AA$46,T212:T213),IF(S213=5,DGET('Tabla 02'!$B$60:$AC$73,'Tabla 02'!$AA$60,T212:T213),IF(S213=6,DGET('Tabla 02'!$B$74:$AC$87,'Tabla 02'!$AA$74,T212:T213),0))))))</f>
        <v>56100</v>
      </c>
      <c r="V214" s="185" t="s">
        <v>274</v>
      </c>
      <c r="W214" s="186">
        <f>IF(V213=1,DGET('Tabla 02'!$B$4:$AC$17,'Tabla 02'!$AA$4,W212:W213),IF(V213=2,DGET('Tabla 02'!$B$18:$AC$31,'Tabla 02'!$AA$18,W212:W213),IF(V213=3,DGET('Tabla 02'!$B$32:$AC$45,'Tabla 02'!$AA$32,W212:W213),IF(V213=4,DGET('Tabla 02'!$B$46:$AC$59,'Tabla 02'!$AA$46,W212:W213),IF(V213=5,DGET('Tabla 02'!$B$60:$AC$73,'Tabla 02'!$AA$60,W212:W213),IF(V213=6,DGET('Tabla 02'!$B$74:$AC$87,'Tabla 02'!$AA$74,W212:W213),0))))))</f>
        <v>56100</v>
      </c>
      <c r="Y214" s="185" t="s">
        <v>274</v>
      </c>
      <c r="Z214" s="186">
        <f>IF(Y213=1,DGET('Tabla 02'!$B$4:$AC$17,'Tabla 02'!$AA$4,Z212:Z213),IF(Y213=2,DGET('Tabla 02'!$B$18:$AC$31,'Tabla 02'!$AA$18,Z212:Z213),IF(Y213=3,DGET('Tabla 02'!$B$32:$AC$45,'Tabla 02'!$AA$32,Z212:Z213),IF(Y213=4,DGET('Tabla 02'!$B$46:$AC$59,'Tabla 02'!$AA$46,Z212:Z213),IF(Y213=5,DGET('Tabla 02'!$B$60:$AC$73,'Tabla 02'!$AA$60,Z212:Z213),IF(Y213=6,DGET('Tabla 02'!$B$74:$AC$87,'Tabla 02'!$AA$74,Z212:Z213),0))))))</f>
        <v>56100</v>
      </c>
      <c r="AB214" s="185" t="s">
        <v>274</v>
      </c>
      <c r="AC214" s="186">
        <f>IF(AB213=1,DGET('Tabla 02'!$B$4:$AC$17,'Tabla 02'!$AA$4,AC212:AC213),IF(AB213=2,DGET('Tabla 02'!$B$18:$AC$31,'Tabla 02'!$AA$18,AC212:AC213),IF(AB213=3,DGET('Tabla 02'!$B$32:$AC$45,'Tabla 02'!$AA$32,AC212:AC213),IF(AB213=4,DGET('Tabla 02'!$B$46:$AC$59,'Tabla 02'!$AA$46,AC212:AC213),IF(AB213=5,DGET('Tabla 02'!$B$60:$AC$73,'Tabla 02'!$AA$60,AC212:AC213),IF(AB213=6,DGET('Tabla 02'!$B$74:$AC$87,'Tabla 02'!$AA$74,AC212:AC213),0))))))</f>
        <v>56100</v>
      </c>
      <c r="AE214" s="185" t="s">
        <v>274</v>
      </c>
      <c r="AF214" s="186">
        <f>IF(AE213=1,DGET('Tabla 02'!$B$4:$AC$17,'Tabla 02'!$AA$4,AF212:AF213),IF(AE213=2,DGET('Tabla 02'!$B$18:$AC$31,'Tabla 02'!$AA$18,AF212:AF213),IF(AE213=3,DGET('Tabla 02'!$B$32:$AC$45,'Tabla 02'!$AA$32,AF212:AF213),IF(AE213=4,DGET('Tabla 02'!$B$46:$AC$59,'Tabla 02'!$AA$46,AF212:AF213),IF(AE213=5,DGET('Tabla 02'!$B$60:$AC$73,'Tabla 02'!$AA$60,AF212:AF213),IF(AE213=6,DGET('Tabla 02'!$B$74:$AC$87,'Tabla 02'!$AA$74,AF212:AF213),0))))))</f>
        <v>56100</v>
      </c>
      <c r="AH214" s="185" t="s">
        <v>274</v>
      </c>
      <c r="AI214" s="186">
        <f>IF(AH213=1,DGET('Tabla 02'!$B$4:$AC$17,'Tabla 02'!$AA$4,AI212:AI213),IF(AH213=2,DGET('Tabla 02'!$B$18:$AC$31,'Tabla 02'!$AA$18,AI212:AI213),IF(AH213=3,DGET('Tabla 02'!$B$32:$AC$45,'Tabla 02'!$AA$32,AI212:AI213),IF(AH213=4,DGET('Tabla 02'!$B$46:$AC$59,'Tabla 02'!$AA$46,AI212:AI213),IF(AH213=5,DGET('Tabla 02'!$B$60:$AC$73,'Tabla 02'!$AA$60,AI212:AI213),IF(AH213=6,DGET('Tabla 02'!$B$74:$AC$87,'Tabla 02'!$AA$74,AI212:AI213),0))))))</f>
        <v>56100</v>
      </c>
      <c r="AK214" s="185" t="s">
        <v>274</v>
      </c>
      <c r="AL214" s="186">
        <f>IF(AK213=1,DGET('Tabla 02'!$B$4:$AC$17,'Tabla 02'!$AA$4,AL212:AL213),IF(AK213=2,DGET('Tabla 02'!$B$18:$AC$31,'Tabla 02'!$AA$18,AL212:AL213),IF(AK213=3,DGET('Tabla 02'!$B$32:$AC$45,'Tabla 02'!$AA$32,AL212:AL213),IF(AK213=4,DGET('Tabla 02'!$B$46:$AC$59,'Tabla 02'!$AA$46,AL212:AL213),IF(AK213=5,DGET('Tabla 02'!$B$60:$AC$73,'Tabla 02'!$AA$60,AL212:AL213),IF(AK213=6,DGET('Tabla 02'!$B$74:$AC$87,'Tabla 02'!$AA$74,AL212:AL213),0))))))</f>
        <v>56100</v>
      </c>
      <c r="AN214" s="185" t="s">
        <v>274</v>
      </c>
      <c r="AO214" s="186">
        <f>IF(AN213=1,DGET('Tabla 02'!$B$4:$AC$17,'Tabla 02'!$AA$4,AO212:AO213),IF(AN213=2,DGET('Tabla 02'!$B$18:$AC$31,'Tabla 02'!$AA$18,AO212:AO213),IF(AN213=3,DGET('Tabla 02'!$B$32:$AC$45,'Tabla 02'!$AA$32,AO212:AO213),IF(AN213=4,DGET('Tabla 02'!$B$46:$AC$59,'Tabla 02'!$AA$46,AO212:AO213),IF(AN213=5,DGET('Tabla 02'!$B$60:$AC$73,'Tabla 02'!$AA$60,AO212:AO213),IF(AN213=6,DGET('Tabla 02'!$B$74:$AC$87,'Tabla 02'!$AA$74,AO212:AO213),0))))))</f>
        <v>56100</v>
      </c>
    </row>
    <row r="215" spans="8:41" ht="15">
      <c r="H215" s="169"/>
      <c r="K215" s="400"/>
      <c r="L215" s="401"/>
      <c r="M215" s="402" t="s">
        <v>145</v>
      </c>
      <c r="N215" s="403" t="s">
        <v>1</v>
      </c>
      <c r="O215" s="401"/>
      <c r="P215" s="402" t="s">
        <v>145</v>
      </c>
      <c r="Q215" s="403" t="s">
        <v>1</v>
      </c>
      <c r="R215" s="401"/>
      <c r="S215" s="402" t="s">
        <v>145</v>
      </c>
      <c r="T215" s="403" t="s">
        <v>1</v>
      </c>
      <c r="U215" s="401"/>
      <c r="V215" s="402" t="s">
        <v>145</v>
      </c>
      <c r="W215" s="403" t="s">
        <v>1</v>
      </c>
      <c r="X215" s="401"/>
      <c r="Y215" s="402" t="s">
        <v>145</v>
      </c>
      <c r="Z215" s="403" t="s">
        <v>1</v>
      </c>
      <c r="AA215" s="401"/>
      <c r="AB215" s="402" t="s">
        <v>145</v>
      </c>
      <c r="AC215" s="403" t="s">
        <v>1</v>
      </c>
      <c r="AD215" s="401"/>
      <c r="AE215" s="402" t="s">
        <v>145</v>
      </c>
      <c r="AF215" s="403" t="s">
        <v>1</v>
      </c>
      <c r="AG215" s="401"/>
      <c r="AH215" s="402" t="s">
        <v>145</v>
      </c>
      <c r="AI215" s="403" t="s">
        <v>1</v>
      </c>
      <c r="AJ215" s="401"/>
      <c r="AK215" s="402" t="s">
        <v>145</v>
      </c>
      <c r="AL215" s="403" t="s">
        <v>1</v>
      </c>
      <c r="AM215" s="401"/>
      <c r="AN215" s="402" t="s">
        <v>145</v>
      </c>
      <c r="AO215" s="403" t="s">
        <v>1</v>
      </c>
    </row>
    <row r="216" spans="8:41" ht="15.75" thickBot="1">
      <c r="H216" s="169"/>
      <c r="K216" s="400"/>
      <c r="L216" s="401"/>
      <c r="M216" s="404">
        <f>M$2</f>
        <v>1</v>
      </c>
      <c r="N216" s="405">
        <f>N$3</f>
        <v>1</v>
      </c>
      <c r="O216" s="401"/>
      <c r="P216" s="404">
        <f>P$2</f>
        <v>1</v>
      </c>
      <c r="Q216" s="405">
        <f>Q$3</f>
        <v>1</v>
      </c>
      <c r="R216" s="401"/>
      <c r="S216" s="404">
        <f>S$2</f>
        <v>1</v>
      </c>
      <c r="T216" s="405">
        <f>T$3</f>
        <v>1</v>
      </c>
      <c r="U216" s="401"/>
      <c r="V216" s="404">
        <f>V$2</f>
        <v>1</v>
      </c>
      <c r="W216" s="405">
        <f>W$3</f>
        <v>1</v>
      </c>
      <c r="X216" s="401"/>
      <c r="Y216" s="404">
        <f>Y$2</f>
        <v>1</v>
      </c>
      <c r="Z216" s="405">
        <f>Z$3</f>
        <v>1</v>
      </c>
      <c r="AA216" s="401"/>
      <c r="AB216" s="404">
        <f>AB$2</f>
        <v>1</v>
      </c>
      <c r="AC216" s="405">
        <f>AC$3</f>
        <v>1</v>
      </c>
      <c r="AD216" s="401"/>
      <c r="AE216" s="404">
        <f>AE$2</f>
        <v>1</v>
      </c>
      <c r="AF216" s="405">
        <f>AF$3</f>
        <v>1</v>
      </c>
      <c r="AG216" s="401"/>
      <c r="AH216" s="404">
        <f>AH$2</f>
        <v>1</v>
      </c>
      <c r="AI216" s="405">
        <f>AI$3</f>
        <v>1</v>
      </c>
      <c r="AJ216" s="401"/>
      <c r="AK216" s="404">
        <f>AK$2</f>
        <v>1</v>
      </c>
      <c r="AL216" s="405">
        <f>AL$3</f>
        <v>1</v>
      </c>
      <c r="AM216" s="401"/>
      <c r="AN216" s="404">
        <f>AN$2</f>
        <v>1</v>
      </c>
      <c r="AO216" s="405">
        <f>AO$3</f>
        <v>1</v>
      </c>
    </row>
    <row r="217" spans="8:41" ht="15.75" thickBot="1">
      <c r="H217" s="169"/>
      <c r="K217" s="400"/>
      <c r="L217" s="401"/>
      <c r="M217" s="185" t="s">
        <v>274</v>
      </c>
      <c r="N217" s="186">
        <f>IF(M216=1,DGET('Tabla 02'!$B$4:$AC$17,'Tabla 02'!$AA$4,N215:N216),IF(M216=2,DGET('Tabla 02'!$B$18:$AC$31,'Tabla 02'!$AA$18,N215:N216),IF(M216=3,DGET('Tabla 02'!$B$32:$AC$45,'Tabla 02'!$AA$32,N215:N216),IF(M216=4,DGET('Tabla 02'!$B$46:$AC$59,'Tabla 02'!$AA$46,N215:N216),IF(M216=5,DGET('Tabla 02'!$B$60:$AC$73,'Tabla 02'!$AA$60,N215:N216),IF(M216=6,DGET('Tabla 02'!$B$74:$AC$87,'Tabla 02'!$AA$74,N215:N216),0))))))</f>
        <v>56100</v>
      </c>
      <c r="P217" s="185" t="s">
        <v>274</v>
      </c>
      <c r="Q217" s="186">
        <f>IF(P216=1,DGET('Tabla 02'!$B$4:$AC$17,'Tabla 02'!$AA$4,Q215:Q216),IF(P216=2,DGET('Tabla 02'!$B$18:$AC$31,'Tabla 02'!$AA$18,Q215:Q216),IF(P216=3,DGET('Tabla 02'!$B$32:$AC$45,'Tabla 02'!$AA$32,Q215:Q216),IF(P216=4,DGET('Tabla 02'!$B$46:$AC$59,'Tabla 02'!$AA$46,Q215:Q216),IF(P216=5,DGET('Tabla 02'!$B$60:$AC$73,'Tabla 02'!$AA$60,Q215:Q216),IF(P216=6,DGET('Tabla 02'!$B$74:$AC$87,'Tabla 02'!$AA$74,Q215:Q216),0))))))</f>
        <v>56100</v>
      </c>
      <c r="S217" s="185" t="s">
        <v>274</v>
      </c>
      <c r="T217" s="186">
        <f>IF(S216=1,DGET('Tabla 02'!$B$4:$AC$17,'Tabla 02'!$AA$4,T215:T216),IF(S216=2,DGET('Tabla 02'!$B$18:$AC$31,'Tabla 02'!$AA$18,T215:T216),IF(S216=3,DGET('Tabla 02'!$B$32:$AC$45,'Tabla 02'!$AA$32,T215:T216),IF(S216=4,DGET('Tabla 02'!$B$46:$AC$59,'Tabla 02'!$AA$46,T215:T216),IF(S216=5,DGET('Tabla 02'!$B$60:$AC$73,'Tabla 02'!$AA$60,T215:T216),IF(S216=6,DGET('Tabla 02'!$B$74:$AC$87,'Tabla 02'!$AA$74,T215:T216),0))))))</f>
        <v>56100</v>
      </c>
      <c r="V217" s="185" t="s">
        <v>274</v>
      </c>
      <c r="W217" s="186">
        <f>IF(V216=1,DGET('Tabla 02'!$B$4:$AC$17,'Tabla 02'!$AA$4,W215:W216),IF(V216=2,DGET('Tabla 02'!$B$18:$AC$31,'Tabla 02'!$AA$18,W215:W216),IF(V216=3,DGET('Tabla 02'!$B$32:$AC$45,'Tabla 02'!$AA$32,W215:W216),IF(V216=4,DGET('Tabla 02'!$B$46:$AC$59,'Tabla 02'!$AA$46,W215:W216),IF(V216=5,DGET('Tabla 02'!$B$60:$AC$73,'Tabla 02'!$AA$60,W215:W216),IF(V216=6,DGET('Tabla 02'!$B$74:$AC$87,'Tabla 02'!$AA$74,W215:W216),0))))))</f>
        <v>56100</v>
      </c>
      <c r="Y217" s="185" t="s">
        <v>274</v>
      </c>
      <c r="Z217" s="186">
        <f>IF(Y216=1,DGET('Tabla 02'!$B$4:$AC$17,'Tabla 02'!$AA$4,Z215:Z216),IF(Y216=2,DGET('Tabla 02'!$B$18:$AC$31,'Tabla 02'!$AA$18,Z215:Z216),IF(Y216=3,DGET('Tabla 02'!$B$32:$AC$45,'Tabla 02'!$AA$32,Z215:Z216),IF(Y216=4,DGET('Tabla 02'!$B$46:$AC$59,'Tabla 02'!$AA$46,Z215:Z216),IF(Y216=5,DGET('Tabla 02'!$B$60:$AC$73,'Tabla 02'!$AA$60,Z215:Z216),IF(Y216=6,DGET('Tabla 02'!$B$74:$AC$87,'Tabla 02'!$AA$74,Z215:Z216),0))))))</f>
        <v>56100</v>
      </c>
      <c r="AB217" s="185" t="s">
        <v>274</v>
      </c>
      <c r="AC217" s="186">
        <f>IF(AB216=1,DGET('Tabla 02'!$B$4:$AC$17,'Tabla 02'!$AA$4,AC215:AC216),IF(AB216=2,DGET('Tabla 02'!$B$18:$AC$31,'Tabla 02'!$AA$18,AC215:AC216),IF(AB216=3,DGET('Tabla 02'!$B$32:$AC$45,'Tabla 02'!$AA$32,AC215:AC216),IF(AB216=4,DGET('Tabla 02'!$B$46:$AC$59,'Tabla 02'!$AA$46,AC215:AC216),IF(AB216=5,DGET('Tabla 02'!$B$60:$AC$73,'Tabla 02'!$AA$60,AC215:AC216),IF(AB216=6,DGET('Tabla 02'!$B$74:$AC$87,'Tabla 02'!$AA$74,AC215:AC216),0))))))</f>
        <v>56100</v>
      </c>
      <c r="AE217" s="185" t="s">
        <v>274</v>
      </c>
      <c r="AF217" s="186">
        <f>IF(AE216=1,DGET('Tabla 02'!$B$4:$AC$17,'Tabla 02'!$AA$4,AF215:AF216),IF(AE216=2,DGET('Tabla 02'!$B$18:$AC$31,'Tabla 02'!$AA$18,AF215:AF216),IF(AE216=3,DGET('Tabla 02'!$B$32:$AC$45,'Tabla 02'!$AA$32,AF215:AF216),IF(AE216=4,DGET('Tabla 02'!$B$46:$AC$59,'Tabla 02'!$AA$46,AF215:AF216),IF(AE216=5,DGET('Tabla 02'!$B$60:$AC$73,'Tabla 02'!$AA$60,AF215:AF216),IF(AE216=6,DGET('Tabla 02'!$B$74:$AC$87,'Tabla 02'!$AA$74,AF215:AF216),0))))))</f>
        <v>56100</v>
      </c>
      <c r="AH217" s="185" t="s">
        <v>274</v>
      </c>
      <c r="AI217" s="186">
        <f>IF(AH216=1,DGET('Tabla 02'!$B$4:$AC$17,'Tabla 02'!$AA$4,AI215:AI216),IF(AH216=2,DGET('Tabla 02'!$B$18:$AC$31,'Tabla 02'!$AA$18,AI215:AI216),IF(AH216=3,DGET('Tabla 02'!$B$32:$AC$45,'Tabla 02'!$AA$32,AI215:AI216),IF(AH216=4,DGET('Tabla 02'!$B$46:$AC$59,'Tabla 02'!$AA$46,AI215:AI216),IF(AH216=5,DGET('Tabla 02'!$B$60:$AC$73,'Tabla 02'!$AA$60,AI215:AI216),IF(AH216=6,DGET('Tabla 02'!$B$74:$AC$87,'Tabla 02'!$AA$74,AI215:AI216),0))))))</f>
        <v>56100</v>
      </c>
      <c r="AK217" s="185" t="s">
        <v>274</v>
      </c>
      <c r="AL217" s="186">
        <f>IF(AK216=1,DGET('Tabla 02'!$B$4:$AC$17,'Tabla 02'!$AA$4,AL215:AL216),IF(AK216=2,DGET('Tabla 02'!$B$18:$AC$31,'Tabla 02'!$AA$18,AL215:AL216),IF(AK216=3,DGET('Tabla 02'!$B$32:$AC$45,'Tabla 02'!$AA$32,AL215:AL216),IF(AK216=4,DGET('Tabla 02'!$B$46:$AC$59,'Tabla 02'!$AA$46,AL215:AL216),IF(AK216=5,DGET('Tabla 02'!$B$60:$AC$73,'Tabla 02'!$AA$60,AL215:AL216),IF(AK216=6,DGET('Tabla 02'!$B$74:$AC$87,'Tabla 02'!$AA$74,AL215:AL216),0))))))</f>
        <v>56100</v>
      </c>
      <c r="AN217" s="185" t="s">
        <v>274</v>
      </c>
      <c r="AO217" s="186">
        <f>IF(AN216=1,DGET('Tabla 02'!$B$4:$AC$17,'Tabla 02'!$AA$4,AO215:AO216),IF(AN216=2,DGET('Tabla 02'!$B$18:$AC$31,'Tabla 02'!$AA$18,AO215:AO216),IF(AN216=3,DGET('Tabla 02'!$B$32:$AC$45,'Tabla 02'!$AA$32,AO215:AO216),IF(AN216=4,DGET('Tabla 02'!$B$46:$AC$59,'Tabla 02'!$AA$46,AO215:AO216),IF(AN216=5,DGET('Tabla 02'!$B$60:$AC$73,'Tabla 02'!$AA$60,AO215:AO216),IF(AN216=6,DGET('Tabla 02'!$B$74:$AC$87,'Tabla 02'!$AA$74,AO215:AO216),0))))))</f>
        <v>56100</v>
      </c>
    </row>
    <row r="218" spans="8:41" ht="15.75" thickBot="1">
      <c r="H218" s="169"/>
      <c r="K218" s="400"/>
      <c r="L218" s="408" t="s">
        <v>278</v>
      </c>
      <c r="M218" s="409">
        <f>IF(N213=4,0,IF(N213=14,0,IF(N213=15,0,IF(N213=16,0,N$214*M$4))))</f>
        <v>0</v>
      </c>
      <c r="N218" s="410">
        <f>IF(N216=4,0,IF(N216=14,0,IF(N216=15,0,IF(N216=16,0,N$217*N$4))))</f>
        <v>0</v>
      </c>
      <c r="O218" s="401" t="s">
        <v>278</v>
      </c>
      <c r="P218" s="409">
        <f>IF(Q213=4,0,IF(Q213=14,0,IF(Q213=15,0,IF(Q213=16,0,Q$214*P$4))))</f>
        <v>0</v>
      </c>
      <c r="Q218" s="410">
        <f>IF(Q216=4,0,IF(Q216=14,0,IF(Q216=15,0,IF(Q216=16,0,Q$217*Q$4))))</f>
        <v>0</v>
      </c>
      <c r="R218" s="401" t="s">
        <v>278</v>
      </c>
      <c r="S218" s="409">
        <f>IF(T213=4,0,IF(T213=14,0,IF(T213=15,0,IF(T213=16,0,T$214*S$4))))</f>
        <v>0</v>
      </c>
      <c r="T218" s="410">
        <f>IF(T216=4,0,IF(T216=14,0,IF(T216=15,0,IF(T216=16,0,T$217*T$4))))</f>
        <v>0</v>
      </c>
      <c r="U218" s="401" t="s">
        <v>278</v>
      </c>
      <c r="V218" s="409">
        <f>IF(W213=4,0,IF(W213=14,0,IF(W213=15,0,IF(W213=16,0,W$214*V$4))))</f>
        <v>0</v>
      </c>
      <c r="W218" s="410">
        <f>IF(W216=4,0,IF(W216=14,0,IF(W216=15,0,IF(W216=16,0,W$217*W$4))))</f>
        <v>0</v>
      </c>
      <c r="X218" s="401" t="s">
        <v>278</v>
      </c>
      <c r="Y218" s="409">
        <f>IF(Z213=4,0,IF(Z213=14,0,IF(Z213=15,0,IF(Z213=16,0,Z$214*Y$4))))</f>
        <v>0</v>
      </c>
      <c r="Z218" s="410">
        <f>IF(Z216=4,0,IF(Z216=14,0,IF(Z216=15,0,IF(Z216=16,0,Z$217*Z$4))))</f>
        <v>0</v>
      </c>
      <c r="AA218" s="401" t="s">
        <v>278</v>
      </c>
      <c r="AB218" s="409">
        <f>IF(AC213=4,0,IF(AC213=14,0,IF(AC213=15,0,IF(AC213=16,0,AC$214*AB$4))))</f>
        <v>0</v>
      </c>
      <c r="AC218" s="410">
        <f>IF(AC216=4,0,IF(AC216=14,0,IF(AC216=15,0,IF(AC216=16,0,AC$217*AC$4))))</f>
        <v>0</v>
      </c>
      <c r="AD218" s="401" t="s">
        <v>278</v>
      </c>
      <c r="AE218" s="409">
        <f>IF(AF213=4,0,IF(AF213=14,0,IF(AF213=15,0,IF(AF213=16,0,AF$214*AE$4))))</f>
        <v>0</v>
      </c>
      <c r="AF218" s="410">
        <f>IF(AF216=4,0,IF(AF216=14,0,IF(AF216=15,0,IF(AF216=16,0,AF$217*AF$4))))</f>
        <v>0</v>
      </c>
      <c r="AG218" s="401" t="s">
        <v>278</v>
      </c>
      <c r="AH218" s="409">
        <f>IF(AI213=4,0,IF(AI213=14,0,IF(AI213=15,0,IF(AI213=16,0,AI$214*AH$4))))</f>
        <v>0</v>
      </c>
      <c r="AI218" s="410">
        <f>IF(AI216=4,0,IF(AI216=14,0,IF(AI216=15,0,IF(AI216=16,0,AI$217*AI$4))))</f>
        <v>0</v>
      </c>
      <c r="AJ218" s="401" t="s">
        <v>278</v>
      </c>
      <c r="AK218" s="409">
        <f>IF(AL213=4,0,IF(AL213=14,0,IF(AL213=15,0,IF(AL213=16,0,AL$214*AK$4))))</f>
        <v>0</v>
      </c>
      <c r="AL218" s="410">
        <f>IF(AL216=4,0,IF(AL216=14,0,IF(AL216=15,0,IF(AL216=16,0,AL$217*AL$4))))</f>
        <v>0</v>
      </c>
      <c r="AM218" s="401" t="s">
        <v>278</v>
      </c>
      <c r="AN218" s="409">
        <f>IF(AO213=4,0,IF(AO213=14,0,IF(AO213=15,0,IF(AO213=16,0,AO$214*AN$4))))</f>
        <v>0</v>
      </c>
      <c r="AO218" s="410">
        <f>IF(AO216=4,0,IF(AO216=14,0,IF(AO216=15,0,IF(AO216=16,0,AO$217*AO$4))))</f>
        <v>0</v>
      </c>
    </row>
    <row r="219" spans="8:41" ht="15.75" thickBot="1">
      <c r="H219" s="169"/>
      <c r="K219" s="424">
        <f>M219+P219+S219+V219+Y219+AB219+AE219+AH219+AK219+AN219</f>
        <v>0</v>
      </c>
      <c r="L219" s="401" t="s">
        <v>279</v>
      </c>
      <c r="M219" s="411"/>
      <c r="N219" s="412"/>
      <c r="O219" s="401" t="s">
        <v>279</v>
      </c>
      <c r="P219" s="411"/>
      <c r="Q219" s="412"/>
      <c r="R219" s="401" t="s">
        <v>279</v>
      </c>
      <c r="S219" s="411"/>
      <c r="T219" s="412"/>
      <c r="U219" s="401" t="s">
        <v>279</v>
      </c>
      <c r="V219" s="411"/>
      <c r="W219" s="412"/>
      <c r="X219" s="401" t="s">
        <v>279</v>
      </c>
      <c r="Y219" s="411"/>
      <c r="Z219" s="412"/>
      <c r="AA219" s="401" t="s">
        <v>279</v>
      </c>
      <c r="AB219" s="411"/>
      <c r="AC219" s="412"/>
      <c r="AD219" s="401" t="s">
        <v>279</v>
      </c>
      <c r="AE219" s="411"/>
      <c r="AF219" s="412"/>
      <c r="AG219" s="401" t="s">
        <v>279</v>
      </c>
      <c r="AH219" s="411"/>
      <c r="AI219" s="412"/>
      <c r="AJ219" s="401" t="s">
        <v>279</v>
      </c>
      <c r="AK219" s="411"/>
      <c r="AL219" s="412"/>
      <c r="AM219" s="401" t="s">
        <v>279</v>
      </c>
      <c r="AN219" s="411"/>
      <c r="AO219" s="412"/>
    </row>
    <row r="220" spans="8:41" ht="15.75" thickBot="1">
      <c r="H220" s="169"/>
      <c r="K220" s="413">
        <f>M220+P220+S220+V220+Y220+AB220+AE220+AH220+AK220+AN220</f>
        <v>0</v>
      </c>
      <c r="L220" s="414" t="s">
        <v>386</v>
      </c>
      <c r="M220" s="193">
        <f>(IF(Mediciones!$H$5=1,IF(M219=0,M218,M219)+N218,IF(M219=0,N218,M219)+M218))/1000</f>
        <v>0</v>
      </c>
      <c r="N220" s="194"/>
      <c r="O220" s="414" t="s">
        <v>386</v>
      </c>
      <c r="P220" s="193">
        <f>(IF(Mediciones!$H$32=1,IF(P219=0,P218,P219)+Q218,IF(P219=0,Q218,P219)+P218))/1000</f>
        <v>0</v>
      </c>
      <c r="Q220" s="194"/>
      <c r="R220" s="414" t="s">
        <v>386</v>
      </c>
      <c r="S220" s="193">
        <f>(IF(Mediciones!$H$59=1,IF(S219=0,S218,S219)+T218,IF(S219=0,T218,S219)+S218))/1000</f>
        <v>0</v>
      </c>
      <c r="T220" s="194"/>
      <c r="U220" s="414" t="s">
        <v>386</v>
      </c>
      <c r="V220" s="193">
        <f>(IF(Mediciones!$H$86=1,IF(V219=0,V218,V219)+W218,IF(V219=0,W218,V219)+V218))/1000</f>
        <v>0</v>
      </c>
      <c r="W220" s="194"/>
      <c r="X220" s="414" t="s">
        <v>386</v>
      </c>
      <c r="Y220" s="193">
        <f>(IF(Mediciones!$H$113=1,IF(Y219=0,Y218,Y219)+Z218,IF(Y219=0,Z218,Y219)+Y218))/1000</f>
        <v>0</v>
      </c>
      <c r="Z220" s="194"/>
      <c r="AA220" s="414" t="s">
        <v>386</v>
      </c>
      <c r="AB220" s="193">
        <f>(IF(Mediciones!$H$140=1,IF(AB219=0,AB218,AB219)+AC218,IF(AB219=0,AC218,AB219)+AB218))/1000</f>
        <v>0</v>
      </c>
      <c r="AC220" s="194"/>
      <c r="AD220" s="414" t="s">
        <v>386</v>
      </c>
      <c r="AE220" s="193">
        <f>(IF(Mediciones!$H$167=1,IF(AE219=0,AE218,AE219)+AF218,IF(AE219=0,AF218,AE219)+AE218))/1000</f>
        <v>0</v>
      </c>
      <c r="AF220" s="194"/>
      <c r="AG220" s="414" t="s">
        <v>386</v>
      </c>
      <c r="AH220" s="193">
        <f>(IF(Mediciones!$H$194=1,IF(AH219=0,AH218,AH219)+AI218,IF(AH219=0,AI218,AH219)+AH218))/1000</f>
        <v>0</v>
      </c>
      <c r="AI220" s="194"/>
      <c r="AJ220" s="414" t="s">
        <v>386</v>
      </c>
      <c r="AK220" s="193">
        <f>(IF(Mediciones!$H$221=1,IF(AK219=0,AK218,AK219)+AL218,IF(AK219=0,AL218,AK219)+AK218))/1000</f>
        <v>0</v>
      </c>
      <c r="AL220" s="194"/>
      <c r="AM220" s="414" t="s">
        <v>386</v>
      </c>
      <c r="AN220" s="193">
        <f>(IF(Mediciones!$H$248=1,IF(AN219=0,AN218,AN219)+AO218,IF(AN219=0,AO218,AN219)+AN218))/1000</f>
        <v>0</v>
      </c>
      <c r="AO220" s="194"/>
    </row>
    <row r="221" spans="8:41" ht="15">
      <c r="H221" s="169"/>
      <c r="M221" s="181" t="s">
        <v>145</v>
      </c>
      <c r="N221" s="182" t="s">
        <v>1</v>
      </c>
      <c r="P221" s="181" t="s">
        <v>145</v>
      </c>
      <c r="Q221" s="182" t="s">
        <v>1</v>
      </c>
      <c r="S221" s="181" t="s">
        <v>145</v>
      </c>
      <c r="T221" s="182" t="s">
        <v>1</v>
      </c>
      <c r="V221" s="181" t="s">
        <v>145</v>
      </c>
      <c r="W221" s="182" t="s">
        <v>1</v>
      </c>
      <c r="Y221" s="181" t="s">
        <v>145</v>
      </c>
      <c r="Z221" s="182" t="s">
        <v>1</v>
      </c>
      <c r="AB221" s="181" t="s">
        <v>145</v>
      </c>
      <c r="AC221" s="182" t="s">
        <v>1</v>
      </c>
      <c r="AE221" s="181" t="s">
        <v>145</v>
      </c>
      <c r="AF221" s="182" t="s">
        <v>1</v>
      </c>
      <c r="AH221" s="181" t="s">
        <v>145</v>
      </c>
      <c r="AI221" s="182" t="s">
        <v>1</v>
      </c>
      <c r="AK221" s="181" t="s">
        <v>145</v>
      </c>
      <c r="AL221" s="182" t="s">
        <v>1</v>
      </c>
      <c r="AN221" s="181" t="s">
        <v>145</v>
      </c>
      <c r="AO221" s="182" t="s">
        <v>1</v>
      </c>
    </row>
    <row r="222" spans="8:41" ht="15.75" thickBot="1">
      <c r="H222" s="169"/>
      <c r="M222" s="183">
        <f>M$2</f>
        <v>1</v>
      </c>
      <c r="N222" s="184">
        <f>M$3</f>
        <v>1</v>
      </c>
      <c r="P222" s="183">
        <f>P$2</f>
        <v>1</v>
      </c>
      <c r="Q222" s="184">
        <f>P$3</f>
        <v>1</v>
      </c>
      <c r="S222" s="183">
        <f>S$2</f>
        <v>1</v>
      </c>
      <c r="T222" s="184">
        <f>S$3</f>
        <v>1</v>
      </c>
      <c r="V222" s="183">
        <f>V$2</f>
        <v>1</v>
      </c>
      <c r="W222" s="184">
        <f>V$3</f>
        <v>1</v>
      </c>
      <c r="Y222" s="183">
        <f>Y$2</f>
        <v>1</v>
      </c>
      <c r="Z222" s="184">
        <f>Y$3</f>
        <v>1</v>
      </c>
      <c r="AB222" s="183">
        <f>AB$2</f>
        <v>1</v>
      </c>
      <c r="AC222" s="184">
        <f>AB$3</f>
        <v>1</v>
      </c>
      <c r="AE222" s="183">
        <f>AE$2</f>
        <v>1</v>
      </c>
      <c r="AF222" s="184">
        <f>AE$3</f>
        <v>1</v>
      </c>
      <c r="AH222" s="183">
        <f>AH$2</f>
        <v>1</v>
      </c>
      <c r="AI222" s="184">
        <f>AH$3</f>
        <v>1</v>
      </c>
      <c r="AK222" s="183">
        <f>AK$2</f>
        <v>1</v>
      </c>
      <c r="AL222" s="184">
        <f>AK$3</f>
        <v>1</v>
      </c>
      <c r="AN222" s="183">
        <f>AN$2</f>
        <v>1</v>
      </c>
      <c r="AO222" s="184">
        <f>AN$3</f>
        <v>1</v>
      </c>
    </row>
    <row r="223" spans="8:41" ht="15.75" thickBot="1">
      <c r="H223" s="169"/>
      <c r="M223" s="185" t="s">
        <v>275</v>
      </c>
      <c r="N223" s="186">
        <f>IF(M222=1,DGET('Tabla 02'!$B$4:$AC$17,'Tabla 02'!$AB$4,N221:N222),IF(M222=2,DGET('Tabla 02'!$B$18:$AC$31,'Tabla 02'!$AB$18,N221:N222),IF(M222=3,DGET('Tabla 02'!$B$32:$AC$45,'Tabla 02'!$AB$32,N221:N222),IF(M222=4,DGET('Tabla 02'!$B$46:$AC$59,'Tabla 02'!$AB$46,N221:N222),IF(M222=5,DGET('Tabla 02'!$B$60:$AC$73,'Tabla 02'!$AB$60,N221:N222),IF(M222=6,DGET('Tabla 02'!$B$74:$AC$87,'Tabla 02'!$AB$74,N221:N222),0))))))</f>
        <v>1</v>
      </c>
      <c r="P223" s="185" t="s">
        <v>275</v>
      </c>
      <c r="Q223" s="186">
        <f>IF(P222=1,DGET('Tabla 02'!$B$4:$AC$17,'Tabla 02'!$AB$4,Q221:Q222),IF(P222=2,DGET('Tabla 02'!$B$18:$AC$31,'Tabla 02'!$AB$18,Q221:Q222),IF(P222=3,DGET('Tabla 02'!$B$32:$AC$45,'Tabla 02'!$AB$32,Q221:Q222),IF(P222=4,DGET('Tabla 02'!$B$46:$AC$59,'Tabla 02'!$AB$46,Q221:Q222),IF(P222=5,DGET('Tabla 02'!$B$60:$AC$73,'Tabla 02'!$AB$60,Q221:Q222),IF(P222=6,DGET('Tabla 02'!$B$74:$AC$87,'Tabla 02'!$AB$74,Q221:Q222),0))))))</f>
        <v>1</v>
      </c>
      <c r="S223" s="185" t="s">
        <v>275</v>
      </c>
      <c r="T223" s="186">
        <f>IF(S222=1,DGET('Tabla 02'!$B$4:$AC$17,'Tabla 02'!$AB$4,T221:T222),IF(S222=2,DGET('Tabla 02'!$B$18:$AC$31,'Tabla 02'!$AB$18,T221:T222),IF(S222=3,DGET('Tabla 02'!$B$32:$AC$45,'Tabla 02'!$AB$32,T221:T222),IF(S222=4,DGET('Tabla 02'!$B$46:$AC$59,'Tabla 02'!$AB$46,T221:T222),IF(S222=5,DGET('Tabla 02'!$B$60:$AC$73,'Tabla 02'!$AB$60,T221:T222),IF(S222=6,DGET('Tabla 02'!$B$74:$AC$87,'Tabla 02'!$AB$74,T221:T222),0))))))</f>
        <v>1</v>
      </c>
      <c r="V223" s="185" t="s">
        <v>275</v>
      </c>
      <c r="W223" s="186">
        <f>IF(V222=1,DGET('Tabla 02'!$B$4:$AC$17,'Tabla 02'!$AB$4,W221:W222),IF(V222=2,DGET('Tabla 02'!$B$18:$AC$31,'Tabla 02'!$AB$18,W221:W222),IF(V222=3,DGET('Tabla 02'!$B$32:$AC$45,'Tabla 02'!$AB$32,W221:W222),IF(V222=4,DGET('Tabla 02'!$B$46:$AC$59,'Tabla 02'!$AB$46,W221:W222),IF(V222=5,DGET('Tabla 02'!$B$60:$AC$73,'Tabla 02'!$AB$60,W221:W222),IF(V222=6,DGET('Tabla 02'!$B$74:$AC$87,'Tabla 02'!$AB$74,W221:W222),0))))))</f>
        <v>1</v>
      </c>
      <c r="Y223" s="185" t="s">
        <v>275</v>
      </c>
      <c r="Z223" s="186">
        <f>IF(Y222=1,DGET('Tabla 02'!$B$4:$AC$17,'Tabla 02'!$AB$4,Z221:Z222),IF(Y222=2,DGET('Tabla 02'!$B$18:$AC$31,'Tabla 02'!$AB$18,Z221:Z222),IF(Y222=3,DGET('Tabla 02'!$B$32:$AC$45,'Tabla 02'!$AB$32,Z221:Z222),IF(Y222=4,DGET('Tabla 02'!$B$46:$AC$59,'Tabla 02'!$AB$46,Z221:Z222),IF(Y222=5,DGET('Tabla 02'!$B$60:$AC$73,'Tabla 02'!$AB$60,Z221:Z222),IF(Y222=6,DGET('Tabla 02'!$B$74:$AC$87,'Tabla 02'!$AB$74,Z221:Z222),0))))))</f>
        <v>1</v>
      </c>
      <c r="AB223" s="185" t="s">
        <v>275</v>
      </c>
      <c r="AC223" s="186">
        <f>IF(AB222=1,DGET('Tabla 02'!$B$4:$AC$17,'Tabla 02'!$AB$4,AC221:AC222),IF(AB222=2,DGET('Tabla 02'!$B$18:$AC$31,'Tabla 02'!$AB$18,AC221:AC222),IF(AB222=3,DGET('Tabla 02'!$B$32:$AC$45,'Tabla 02'!$AB$32,AC221:AC222),IF(AB222=4,DGET('Tabla 02'!$B$46:$AC$59,'Tabla 02'!$AB$46,AC221:AC222),IF(AB222=5,DGET('Tabla 02'!$B$60:$AC$73,'Tabla 02'!$AB$60,AC221:AC222),IF(AB222=6,DGET('Tabla 02'!$B$74:$AC$87,'Tabla 02'!$AB$74,AC221:AC222),0))))))</f>
        <v>1</v>
      </c>
      <c r="AE223" s="185" t="s">
        <v>275</v>
      </c>
      <c r="AF223" s="186">
        <f>IF(AE222=1,DGET('Tabla 02'!$B$4:$AC$17,'Tabla 02'!$AB$4,AF221:AF222),IF(AE222=2,DGET('Tabla 02'!$B$18:$AC$31,'Tabla 02'!$AB$18,AF221:AF222),IF(AE222=3,DGET('Tabla 02'!$B$32:$AC$45,'Tabla 02'!$AB$32,AF221:AF222),IF(AE222=4,DGET('Tabla 02'!$B$46:$AC$59,'Tabla 02'!$AB$46,AF221:AF222),IF(AE222=5,DGET('Tabla 02'!$B$60:$AC$73,'Tabla 02'!$AB$60,AF221:AF222),IF(AE222=6,DGET('Tabla 02'!$B$74:$AC$87,'Tabla 02'!$AB$74,AF221:AF222),0))))))</f>
        <v>1</v>
      </c>
      <c r="AH223" s="185" t="s">
        <v>275</v>
      </c>
      <c r="AI223" s="186">
        <f>IF(AH222=1,DGET('Tabla 02'!$B$4:$AC$17,'Tabla 02'!$AB$4,AI221:AI222),IF(AH222=2,DGET('Tabla 02'!$B$18:$AC$31,'Tabla 02'!$AB$18,AI221:AI222),IF(AH222=3,DGET('Tabla 02'!$B$32:$AC$45,'Tabla 02'!$AB$32,AI221:AI222),IF(AH222=4,DGET('Tabla 02'!$B$46:$AC$59,'Tabla 02'!$AB$46,AI221:AI222),IF(AH222=5,DGET('Tabla 02'!$B$60:$AC$73,'Tabla 02'!$AB$60,AI221:AI222),IF(AH222=6,DGET('Tabla 02'!$B$74:$AC$87,'Tabla 02'!$AB$74,AI221:AI222),0))))))</f>
        <v>1</v>
      </c>
      <c r="AK223" s="185" t="s">
        <v>275</v>
      </c>
      <c r="AL223" s="186">
        <f>IF(AK222=1,DGET('Tabla 02'!$B$4:$AC$17,'Tabla 02'!$AB$4,AL221:AL222),IF(AK222=2,DGET('Tabla 02'!$B$18:$AC$31,'Tabla 02'!$AB$18,AL221:AL222),IF(AK222=3,DGET('Tabla 02'!$B$32:$AC$45,'Tabla 02'!$AB$32,AL221:AL222),IF(AK222=4,DGET('Tabla 02'!$B$46:$AC$59,'Tabla 02'!$AB$46,AL221:AL222),IF(AK222=5,DGET('Tabla 02'!$B$60:$AC$73,'Tabla 02'!$AB$60,AL221:AL222),IF(AK222=6,DGET('Tabla 02'!$B$74:$AC$87,'Tabla 02'!$AB$74,AL221:AL222),0))))))</f>
        <v>1</v>
      </c>
      <c r="AN223" s="185" t="s">
        <v>275</v>
      </c>
      <c r="AO223" s="186">
        <f>IF(AN222=1,DGET('Tabla 02'!$B$4:$AC$17,'Tabla 02'!$AB$4,AO221:AO222),IF(AN222=2,DGET('Tabla 02'!$B$18:$AC$31,'Tabla 02'!$AB$18,AO221:AO222),IF(AN222=3,DGET('Tabla 02'!$B$32:$AC$45,'Tabla 02'!$AB$32,AO221:AO222),IF(AN222=4,DGET('Tabla 02'!$B$46:$AC$59,'Tabla 02'!$AB$46,AO221:AO222),IF(AN222=5,DGET('Tabla 02'!$B$60:$AC$73,'Tabla 02'!$AB$60,AO221:AO222),IF(AN222=6,DGET('Tabla 02'!$B$74:$AC$87,'Tabla 02'!$AB$74,AO221:AO222),0))))))</f>
        <v>1</v>
      </c>
    </row>
    <row r="224" spans="8:41" ht="15">
      <c r="H224" s="169"/>
      <c r="M224" s="181" t="s">
        <v>145</v>
      </c>
      <c r="N224" s="182" t="s">
        <v>1</v>
      </c>
      <c r="P224" s="181" t="s">
        <v>145</v>
      </c>
      <c r="Q224" s="182" t="s">
        <v>1</v>
      </c>
      <c r="S224" s="181" t="s">
        <v>145</v>
      </c>
      <c r="T224" s="182" t="s">
        <v>1</v>
      </c>
      <c r="V224" s="181" t="s">
        <v>145</v>
      </c>
      <c r="W224" s="182" t="s">
        <v>1</v>
      </c>
      <c r="Y224" s="181" t="s">
        <v>145</v>
      </c>
      <c r="Z224" s="182" t="s">
        <v>1</v>
      </c>
      <c r="AB224" s="181" t="s">
        <v>145</v>
      </c>
      <c r="AC224" s="182" t="s">
        <v>1</v>
      </c>
      <c r="AE224" s="181" t="s">
        <v>145</v>
      </c>
      <c r="AF224" s="182" t="s">
        <v>1</v>
      </c>
      <c r="AH224" s="181" t="s">
        <v>145</v>
      </c>
      <c r="AI224" s="182" t="s">
        <v>1</v>
      </c>
      <c r="AK224" s="181" t="s">
        <v>145</v>
      </c>
      <c r="AL224" s="182" t="s">
        <v>1</v>
      </c>
      <c r="AN224" s="181" t="s">
        <v>145</v>
      </c>
      <c r="AO224" s="182" t="s">
        <v>1</v>
      </c>
    </row>
    <row r="225" spans="8:41" ht="15.75" thickBot="1">
      <c r="H225" s="169"/>
      <c r="M225" s="183">
        <f>M$2</f>
        <v>1</v>
      </c>
      <c r="N225" s="184">
        <f>N$3</f>
        <v>1</v>
      </c>
      <c r="P225" s="183">
        <f>P$2</f>
        <v>1</v>
      </c>
      <c r="Q225" s="184">
        <f>Q$3</f>
        <v>1</v>
      </c>
      <c r="S225" s="183">
        <f>S$2</f>
        <v>1</v>
      </c>
      <c r="T225" s="184">
        <f>T$3</f>
        <v>1</v>
      </c>
      <c r="V225" s="183">
        <f>V$2</f>
        <v>1</v>
      </c>
      <c r="W225" s="184">
        <f>W$3</f>
        <v>1</v>
      </c>
      <c r="Y225" s="183">
        <f>Y$2</f>
        <v>1</v>
      </c>
      <c r="Z225" s="184">
        <f>Z$3</f>
        <v>1</v>
      </c>
      <c r="AB225" s="183">
        <f>AB$2</f>
        <v>1</v>
      </c>
      <c r="AC225" s="184">
        <f>AC$3</f>
        <v>1</v>
      </c>
      <c r="AE225" s="183">
        <f>AE$2</f>
        <v>1</v>
      </c>
      <c r="AF225" s="184">
        <f>AF$3</f>
        <v>1</v>
      </c>
      <c r="AH225" s="183">
        <f>AH$2</f>
        <v>1</v>
      </c>
      <c r="AI225" s="184">
        <f>AI$3</f>
        <v>1</v>
      </c>
      <c r="AK225" s="183">
        <f>AK$2</f>
        <v>1</v>
      </c>
      <c r="AL225" s="184">
        <f>AL$3</f>
        <v>1</v>
      </c>
      <c r="AN225" s="183">
        <f>AN$2</f>
        <v>1</v>
      </c>
      <c r="AO225" s="184">
        <f>AO$3</f>
        <v>1</v>
      </c>
    </row>
    <row r="226" spans="8:41" ht="15.75" thickBot="1">
      <c r="H226" s="169"/>
      <c r="M226" s="185" t="s">
        <v>275</v>
      </c>
      <c r="N226" s="186">
        <f>IF(M225=1,DGET('Tabla 02'!$B$4:$AC$17,'Tabla 02'!$AB$4,N224:N225),IF(M225=2,DGET('Tabla 02'!$B$18:$AC$31,'Tabla 02'!$AB$18,N224:N225),IF(M225=3,DGET('Tabla 02'!$B$32:$AC$45,'Tabla 02'!$AB$32,N224:N225),IF(M225=4,DGET('Tabla 02'!$B$46:$AC$59,'Tabla 02'!$AB$46,N224:N225),IF(M225=5,DGET('Tabla 02'!$B$60:$AC$73,'Tabla 02'!$AB$60,N224:N225),IF(M225=6,DGET('Tabla 02'!$B$74:$AC$87,'Tabla 02'!$AB$74,N224:N225),0))))))</f>
        <v>1</v>
      </c>
      <c r="P226" s="185" t="s">
        <v>275</v>
      </c>
      <c r="Q226" s="186">
        <f>IF(P225=1,DGET('Tabla 02'!$B$4:$AC$17,'Tabla 02'!$AB$4,Q224:Q225),IF(P225=2,DGET('Tabla 02'!$B$18:$AC$31,'Tabla 02'!$AB$18,Q224:Q225),IF(P225=3,DGET('Tabla 02'!$B$32:$AC$45,'Tabla 02'!$AB$32,Q224:Q225),IF(P225=4,DGET('Tabla 02'!$B$46:$AC$59,'Tabla 02'!$AB$46,Q224:Q225),IF(P225=5,DGET('Tabla 02'!$B$60:$AC$73,'Tabla 02'!$AB$60,Q224:Q225),IF(P225=6,DGET('Tabla 02'!$B$74:$AC$87,'Tabla 02'!$AB$74,Q224:Q225),0))))))</f>
        <v>1</v>
      </c>
      <c r="S226" s="185" t="s">
        <v>275</v>
      </c>
      <c r="T226" s="186">
        <f>IF(S225=1,DGET('Tabla 02'!$B$4:$AC$17,'Tabla 02'!$AB$4,T224:T225),IF(S225=2,DGET('Tabla 02'!$B$18:$AC$31,'Tabla 02'!$AB$18,T224:T225),IF(S225=3,DGET('Tabla 02'!$B$32:$AC$45,'Tabla 02'!$AB$32,T224:T225),IF(S225=4,DGET('Tabla 02'!$B$46:$AC$59,'Tabla 02'!$AB$46,T224:T225),IF(S225=5,DGET('Tabla 02'!$B$60:$AC$73,'Tabla 02'!$AB$60,T224:T225),IF(S225=6,DGET('Tabla 02'!$B$74:$AC$87,'Tabla 02'!$AB$74,T224:T225),0))))))</f>
        <v>1</v>
      </c>
      <c r="V226" s="185" t="s">
        <v>275</v>
      </c>
      <c r="W226" s="186">
        <f>IF(V225=1,DGET('Tabla 02'!$B$4:$AC$17,'Tabla 02'!$AB$4,W224:W225),IF(V225=2,DGET('Tabla 02'!$B$18:$AC$31,'Tabla 02'!$AB$18,W224:W225),IF(V225=3,DGET('Tabla 02'!$B$32:$AC$45,'Tabla 02'!$AB$32,W224:W225),IF(V225=4,DGET('Tabla 02'!$B$46:$AC$59,'Tabla 02'!$AB$46,W224:W225),IF(V225=5,DGET('Tabla 02'!$B$60:$AC$73,'Tabla 02'!$AB$60,W224:W225),IF(V225=6,DGET('Tabla 02'!$B$74:$AC$87,'Tabla 02'!$AB$74,W224:W225),0))))))</f>
        <v>1</v>
      </c>
      <c r="Y226" s="185" t="s">
        <v>275</v>
      </c>
      <c r="Z226" s="186">
        <f>IF(Y225=1,DGET('Tabla 02'!$B$4:$AC$17,'Tabla 02'!$AB$4,Z224:Z225),IF(Y225=2,DGET('Tabla 02'!$B$18:$AC$31,'Tabla 02'!$AB$18,Z224:Z225),IF(Y225=3,DGET('Tabla 02'!$B$32:$AC$45,'Tabla 02'!$AB$32,Z224:Z225),IF(Y225=4,DGET('Tabla 02'!$B$46:$AC$59,'Tabla 02'!$AB$46,Z224:Z225),IF(Y225=5,DGET('Tabla 02'!$B$60:$AC$73,'Tabla 02'!$AB$60,Z224:Z225),IF(Y225=6,DGET('Tabla 02'!$B$74:$AC$87,'Tabla 02'!$AB$74,Z224:Z225),0))))))</f>
        <v>1</v>
      </c>
      <c r="AB226" s="185" t="s">
        <v>275</v>
      </c>
      <c r="AC226" s="186">
        <f>IF(AB225=1,DGET('Tabla 02'!$B$4:$AC$17,'Tabla 02'!$AB$4,AC224:AC225),IF(AB225=2,DGET('Tabla 02'!$B$18:$AC$31,'Tabla 02'!$AB$18,AC224:AC225),IF(AB225=3,DGET('Tabla 02'!$B$32:$AC$45,'Tabla 02'!$AB$32,AC224:AC225),IF(AB225=4,DGET('Tabla 02'!$B$46:$AC$59,'Tabla 02'!$AB$46,AC224:AC225),IF(AB225=5,DGET('Tabla 02'!$B$60:$AC$73,'Tabla 02'!$AB$60,AC224:AC225),IF(AB225=6,DGET('Tabla 02'!$B$74:$AC$87,'Tabla 02'!$AB$74,AC224:AC225),0))))))</f>
        <v>1</v>
      </c>
      <c r="AE226" s="185" t="s">
        <v>275</v>
      </c>
      <c r="AF226" s="186">
        <f>IF(AE225=1,DGET('Tabla 02'!$B$4:$AC$17,'Tabla 02'!$AB$4,AF224:AF225),IF(AE225=2,DGET('Tabla 02'!$B$18:$AC$31,'Tabla 02'!$AB$18,AF224:AF225),IF(AE225=3,DGET('Tabla 02'!$B$32:$AC$45,'Tabla 02'!$AB$32,AF224:AF225),IF(AE225=4,DGET('Tabla 02'!$B$46:$AC$59,'Tabla 02'!$AB$46,AF224:AF225),IF(AE225=5,DGET('Tabla 02'!$B$60:$AC$73,'Tabla 02'!$AB$60,AF224:AF225),IF(AE225=6,DGET('Tabla 02'!$B$74:$AC$87,'Tabla 02'!$AB$74,AF224:AF225),0))))))</f>
        <v>1</v>
      </c>
      <c r="AH226" s="185" t="s">
        <v>275</v>
      </c>
      <c r="AI226" s="186">
        <f>IF(AH225=1,DGET('Tabla 02'!$B$4:$AC$17,'Tabla 02'!$AB$4,AI224:AI225),IF(AH225=2,DGET('Tabla 02'!$B$18:$AC$31,'Tabla 02'!$AB$18,AI224:AI225),IF(AH225=3,DGET('Tabla 02'!$B$32:$AC$45,'Tabla 02'!$AB$32,AI224:AI225),IF(AH225=4,DGET('Tabla 02'!$B$46:$AC$59,'Tabla 02'!$AB$46,AI224:AI225),IF(AH225=5,DGET('Tabla 02'!$B$60:$AC$73,'Tabla 02'!$AB$60,AI224:AI225),IF(AH225=6,DGET('Tabla 02'!$B$74:$AC$87,'Tabla 02'!$AB$74,AI224:AI225),0))))))</f>
        <v>1</v>
      </c>
      <c r="AK226" s="185" t="s">
        <v>275</v>
      </c>
      <c r="AL226" s="186">
        <f>IF(AK225=1,DGET('Tabla 02'!$B$4:$AC$17,'Tabla 02'!$AB$4,AL224:AL225),IF(AK225=2,DGET('Tabla 02'!$B$18:$AC$31,'Tabla 02'!$AB$18,AL224:AL225),IF(AK225=3,DGET('Tabla 02'!$B$32:$AC$45,'Tabla 02'!$AB$32,AL224:AL225),IF(AK225=4,DGET('Tabla 02'!$B$46:$AC$59,'Tabla 02'!$AB$46,AL224:AL225),IF(AK225=5,DGET('Tabla 02'!$B$60:$AC$73,'Tabla 02'!$AB$60,AL224:AL225),IF(AK225=6,DGET('Tabla 02'!$B$74:$AC$87,'Tabla 02'!$AB$74,AL224:AL225),0))))))</f>
        <v>1</v>
      </c>
      <c r="AN226" s="185" t="s">
        <v>275</v>
      </c>
      <c r="AO226" s="186">
        <f>IF(AN225=1,DGET('Tabla 02'!$B$4:$AC$17,'Tabla 02'!$AB$4,AO224:AO225),IF(AN225=2,DGET('Tabla 02'!$B$18:$AC$31,'Tabla 02'!$AB$18,AO224:AO225),IF(AN225=3,DGET('Tabla 02'!$B$32:$AC$45,'Tabla 02'!$AB$32,AO224:AO225),IF(AN225=4,DGET('Tabla 02'!$B$46:$AC$59,'Tabla 02'!$AB$46,AO224:AO225),IF(AN225=5,DGET('Tabla 02'!$B$60:$AC$73,'Tabla 02'!$AB$60,AO224:AO225),IF(AN225=6,DGET('Tabla 02'!$B$74:$AC$87,'Tabla 02'!$AB$74,AO224:AO225),0))))))</f>
        <v>1</v>
      </c>
    </row>
    <row r="227" spans="8:41" ht="15.75" thickBot="1">
      <c r="H227" s="169"/>
      <c r="L227" s="199" t="s">
        <v>278</v>
      </c>
      <c r="M227" s="187">
        <f>N$223*M$4</f>
        <v>0</v>
      </c>
      <c r="N227" s="188">
        <f>N$226*N$4</f>
        <v>0</v>
      </c>
      <c r="O227" s="170" t="s">
        <v>278</v>
      </c>
      <c r="P227" s="187">
        <f>Q$223*P$4</f>
        <v>0</v>
      </c>
      <c r="Q227" s="188">
        <f>Q$226*Q$4</f>
        <v>0</v>
      </c>
      <c r="R227" s="170" t="s">
        <v>278</v>
      </c>
      <c r="S227" s="187">
        <f>T$223*S$4</f>
        <v>0</v>
      </c>
      <c r="T227" s="188">
        <f>T$226*T$4</f>
        <v>0</v>
      </c>
      <c r="U227" s="170" t="s">
        <v>278</v>
      </c>
      <c r="V227" s="187">
        <f>W$223*V$4</f>
        <v>0</v>
      </c>
      <c r="W227" s="188">
        <f>W$226*W$4</f>
        <v>0</v>
      </c>
      <c r="X227" s="170" t="s">
        <v>278</v>
      </c>
      <c r="Y227" s="187">
        <f>Z$223*Y$4</f>
        <v>0</v>
      </c>
      <c r="Z227" s="188">
        <f>Z$226*Z$4</f>
        <v>0</v>
      </c>
      <c r="AA227" s="170" t="s">
        <v>278</v>
      </c>
      <c r="AB227" s="187">
        <f>AC$223*AB$4</f>
        <v>0</v>
      </c>
      <c r="AC227" s="188">
        <f>AC$226*AC$4</f>
        <v>0</v>
      </c>
      <c r="AD227" s="170" t="s">
        <v>278</v>
      </c>
      <c r="AE227" s="187">
        <f>AF$223*AE$4</f>
        <v>0</v>
      </c>
      <c r="AF227" s="188">
        <f>AF$226*AF$4</f>
        <v>0</v>
      </c>
      <c r="AG227" s="170" t="s">
        <v>278</v>
      </c>
      <c r="AH227" s="187">
        <f>AI$223*AH$4</f>
        <v>0</v>
      </c>
      <c r="AI227" s="188">
        <f>AI$226*AI$4</f>
        <v>0</v>
      </c>
      <c r="AJ227" s="170" t="s">
        <v>278</v>
      </c>
      <c r="AK227" s="187">
        <f>AL$223*AK$4</f>
        <v>0</v>
      </c>
      <c r="AL227" s="188">
        <f>AL$226*AL$4</f>
        <v>0</v>
      </c>
      <c r="AM227" s="170" t="s">
        <v>278</v>
      </c>
      <c r="AN227" s="187">
        <f>AO$223*AN$4</f>
        <v>0</v>
      </c>
      <c r="AO227" s="188">
        <f>AO$226*AO$4</f>
        <v>0</v>
      </c>
    </row>
    <row r="228" spans="8:41" ht="15.75" thickBot="1">
      <c r="H228" s="169"/>
      <c r="K228" s="424">
        <f>M228+P228+S228+V228+Y228+AB228+AE228+AH228+AK228+AN228</f>
        <v>0</v>
      </c>
      <c r="L228" s="170" t="s">
        <v>279</v>
      </c>
      <c r="M228" s="189">
        <f>Mediciones!H18*1000</f>
        <v>0</v>
      </c>
      <c r="N228" s="190"/>
      <c r="O228" s="170" t="s">
        <v>279</v>
      </c>
      <c r="P228" s="189">
        <f>Mediciones!H45*1000</f>
        <v>0</v>
      </c>
      <c r="Q228" s="190"/>
      <c r="R228" s="170" t="s">
        <v>279</v>
      </c>
      <c r="S228" s="189">
        <f>Mediciones!H72*1000</f>
        <v>0</v>
      </c>
      <c r="T228" s="190"/>
      <c r="U228" s="170" t="s">
        <v>279</v>
      </c>
      <c r="V228" s="189">
        <f>Mediciones!H99*1000</f>
        <v>0</v>
      </c>
      <c r="W228" s="190"/>
      <c r="X228" s="170" t="s">
        <v>279</v>
      </c>
      <c r="Y228" s="189">
        <f>Mediciones!H126*1000</f>
        <v>0</v>
      </c>
      <c r="Z228" s="190"/>
      <c r="AA228" s="170" t="s">
        <v>279</v>
      </c>
      <c r="AB228" s="189">
        <f>Mediciones!H153*1000</f>
        <v>0</v>
      </c>
      <c r="AC228" s="190"/>
      <c r="AD228" s="170" t="s">
        <v>279</v>
      </c>
      <c r="AE228" s="189">
        <f>Mediciones!H180*1000</f>
        <v>0</v>
      </c>
      <c r="AF228" s="190"/>
      <c r="AG228" s="170" t="s">
        <v>279</v>
      </c>
      <c r="AH228" s="189">
        <f>Mediciones!H207*1000</f>
        <v>0</v>
      </c>
      <c r="AI228" s="190"/>
      <c r="AJ228" s="170" t="s">
        <v>279</v>
      </c>
      <c r="AK228" s="189">
        <f>Mediciones!H234*1000</f>
        <v>0</v>
      </c>
      <c r="AL228" s="190"/>
      <c r="AM228" s="170" t="s">
        <v>279</v>
      </c>
      <c r="AN228" s="189">
        <f>Mediciones!H261*1000</f>
        <v>0</v>
      </c>
      <c r="AO228" s="190"/>
    </row>
    <row r="229" spans="8:41" ht="15.75" thickBot="1">
      <c r="H229" s="169"/>
      <c r="K229" s="191">
        <f>M229+P229+S229+V229+Y229+AB229+AE229+AH229+AK229+AN229</f>
        <v>0</v>
      </c>
      <c r="L229" s="192" t="s">
        <v>45</v>
      </c>
      <c r="M229" s="193">
        <f>(IF(Mediciones!$H$5=1,IF(M228=0,M227,M228)+N227,IF(M228=0,N227,M228)+M227))/1000</f>
        <v>0</v>
      </c>
      <c r="N229" s="194"/>
      <c r="O229" s="192" t="s">
        <v>45</v>
      </c>
      <c r="P229" s="193">
        <f>(IF(Mediciones!$H$32=1,IF(P228=0,P227,P228)+Q227,IF(P228=0,Q227,P228)+P227))/1000</f>
        <v>0</v>
      </c>
      <c r="Q229" s="194"/>
      <c r="R229" s="192" t="s">
        <v>45</v>
      </c>
      <c r="S229" s="193">
        <f>(IF(Mediciones!$H$59=1,IF(S228=0,S227,S228)+T227,IF(S228=0,T227,S228)+S227))/1000</f>
        <v>0</v>
      </c>
      <c r="T229" s="194"/>
      <c r="U229" s="192" t="s">
        <v>45</v>
      </c>
      <c r="V229" s="193">
        <f>(IF(Mediciones!$H$86=1,IF(V228=0,V227,V228)+W227,IF(V228=0,W227,V228)+V227))/1000</f>
        <v>0</v>
      </c>
      <c r="W229" s="194"/>
      <c r="X229" s="192" t="s">
        <v>45</v>
      </c>
      <c r="Y229" s="193">
        <f>(IF(Mediciones!$H$113=1,IF(Y228=0,Y227,Y228)+Z227,IF(Y228=0,Z227,Y228)+Y227))/1000</f>
        <v>0</v>
      </c>
      <c r="Z229" s="194"/>
      <c r="AA229" s="192" t="s">
        <v>45</v>
      </c>
      <c r="AB229" s="193">
        <f>(IF(Mediciones!$H$140=1,IF(AB228=0,AB227,AB228)+AC227,IF(AB228=0,AC227,AB228)+AB227))/1000</f>
        <v>0</v>
      </c>
      <c r="AC229" s="194"/>
      <c r="AD229" s="192" t="s">
        <v>45</v>
      </c>
      <c r="AE229" s="193">
        <f>(IF(Mediciones!$H$167=1,IF(AE228=0,AE227,AE228)+AF227,IF(AE228=0,AF227,AE228)+AE227))/1000</f>
        <v>0</v>
      </c>
      <c r="AF229" s="194"/>
      <c r="AG229" s="192" t="s">
        <v>45</v>
      </c>
      <c r="AH229" s="193">
        <f>(IF(Mediciones!$H$194=1,IF(AH228=0,AH227,AH228)+AI227,IF(AH228=0,AI227,AH228)+AH227))/1000</f>
        <v>0</v>
      </c>
      <c r="AI229" s="194"/>
      <c r="AJ229" s="192" t="s">
        <v>45</v>
      </c>
      <c r="AK229" s="193">
        <f>(IF(Mediciones!$H$221=1,IF(AK228=0,AK227,AK228)+AL227,IF(AK228=0,AL227,AK228)+AK227))/1000</f>
        <v>0</v>
      </c>
      <c r="AL229" s="194"/>
      <c r="AM229" s="192" t="s">
        <v>45</v>
      </c>
      <c r="AN229" s="193">
        <f>(IF(Mediciones!$H$248=1,IF(AN228=0,AN227,AN228)+AO227,IF(AN228=0,AO227,AN228)+AN227))/1000</f>
        <v>0</v>
      </c>
      <c r="AO229" s="194"/>
    </row>
    <row r="230" spans="8:41" ht="15">
      <c r="H230" s="169"/>
      <c r="M230" s="181" t="s">
        <v>145</v>
      </c>
      <c r="N230" s="182" t="s">
        <v>1</v>
      </c>
      <c r="P230" s="181" t="s">
        <v>145</v>
      </c>
      <c r="Q230" s="182" t="s">
        <v>1</v>
      </c>
      <c r="S230" s="181" t="s">
        <v>145</v>
      </c>
      <c r="T230" s="182" t="s">
        <v>1</v>
      </c>
      <c r="V230" s="181" t="s">
        <v>145</v>
      </c>
      <c r="W230" s="182" t="s">
        <v>1</v>
      </c>
      <c r="Y230" s="181" t="s">
        <v>145</v>
      </c>
      <c r="Z230" s="182" t="s">
        <v>1</v>
      </c>
      <c r="AB230" s="181" t="s">
        <v>145</v>
      </c>
      <c r="AC230" s="182" t="s">
        <v>1</v>
      </c>
      <c r="AE230" s="181" t="s">
        <v>145</v>
      </c>
      <c r="AF230" s="182" t="s">
        <v>1</v>
      </c>
      <c r="AH230" s="181" t="s">
        <v>145</v>
      </c>
      <c r="AI230" s="182" t="s">
        <v>1</v>
      </c>
      <c r="AK230" s="181" t="s">
        <v>145</v>
      </c>
      <c r="AL230" s="182" t="s">
        <v>1</v>
      </c>
      <c r="AN230" s="181" t="s">
        <v>145</v>
      </c>
      <c r="AO230" s="182" t="s">
        <v>1</v>
      </c>
    </row>
    <row r="231" spans="8:41" ht="15.75" thickBot="1">
      <c r="H231" s="169"/>
      <c r="M231" s="183">
        <f>M$2</f>
        <v>1</v>
      </c>
      <c r="N231" s="184">
        <f>M$3</f>
        <v>1</v>
      </c>
      <c r="P231" s="183">
        <f>P$2</f>
        <v>1</v>
      </c>
      <c r="Q231" s="184">
        <f>P$3</f>
        <v>1</v>
      </c>
      <c r="S231" s="183">
        <f>S$2</f>
        <v>1</v>
      </c>
      <c r="T231" s="184">
        <f>S$3</f>
        <v>1</v>
      </c>
      <c r="V231" s="183">
        <f>V$2</f>
        <v>1</v>
      </c>
      <c r="W231" s="184">
        <f>V$3</f>
        <v>1</v>
      </c>
      <c r="Y231" s="183">
        <f>Y$2</f>
        <v>1</v>
      </c>
      <c r="Z231" s="184">
        <f>Y$3</f>
        <v>1</v>
      </c>
      <c r="AB231" s="183">
        <f>AB$2</f>
        <v>1</v>
      </c>
      <c r="AC231" s="184">
        <f>AB$3</f>
        <v>1</v>
      </c>
      <c r="AE231" s="183">
        <f>AE$2</f>
        <v>1</v>
      </c>
      <c r="AF231" s="184">
        <f>AE$3</f>
        <v>1</v>
      </c>
      <c r="AH231" s="183">
        <f>AH$2</f>
        <v>1</v>
      </c>
      <c r="AI231" s="184">
        <f>AH$3</f>
        <v>1</v>
      </c>
      <c r="AK231" s="183">
        <f>AK$2</f>
        <v>1</v>
      </c>
      <c r="AL231" s="184">
        <f>AK$3</f>
        <v>1</v>
      </c>
      <c r="AN231" s="183">
        <f>AN$2</f>
        <v>1</v>
      </c>
      <c r="AO231" s="184">
        <f>AN$3</f>
        <v>1</v>
      </c>
    </row>
    <row r="232" spans="8:41" ht="15.75" thickBot="1">
      <c r="H232" s="169"/>
      <c r="M232" s="185" t="s">
        <v>276</v>
      </c>
      <c r="N232" s="186">
        <f>IF(M231=1,DGET('Tabla 02'!$B$4:$AC$17,'Tabla 02'!$AC$4,N230:N231),IF(M231=2,DGET('Tabla 02'!$B$18:$AC$31,'Tabla 02'!$AC$18,N230:N231),IF(M231=3,DGET('Tabla 02'!$B$32:$AC$45,'Tabla 02'!$AC$32,N230:N231),IF(M231=4,DGET('Tabla 02'!$B$46:$AC$59,'Tabla 02'!$AC$46,N230:N231),IF(M231=5,DGET('Tabla 02'!$B$60:$AC$73,'Tabla 02'!$AC$60,N230:N231),IF(M231=6,DGET('Tabla 02'!$B$74:$AC$87,'Tabla 02'!$AC$74,N230:N231),0))))))</f>
        <v>0.1</v>
      </c>
      <c r="P232" s="185" t="s">
        <v>276</v>
      </c>
      <c r="Q232" s="186">
        <f>IF(P231=1,DGET('Tabla 02'!$B$4:$AC$17,'Tabla 02'!$AC$4,Q230:Q231),IF(P231=2,DGET('Tabla 02'!$B$18:$AC$31,'Tabla 02'!$AC$18,Q230:Q231),IF(P231=3,DGET('Tabla 02'!$B$32:$AC$45,'Tabla 02'!$AC$32,Q230:Q231),IF(P231=4,DGET('Tabla 02'!$B$46:$AC$59,'Tabla 02'!$AC$46,Q230:Q231),IF(P231=5,DGET('Tabla 02'!$B$60:$AC$73,'Tabla 02'!$AC$60,Q230:Q231),IF(P231=6,DGET('Tabla 02'!$B$74:$AC$87,'Tabla 02'!$AC$74,Q230:Q231),0))))))</f>
        <v>0.1</v>
      </c>
      <c r="S232" s="185" t="s">
        <v>276</v>
      </c>
      <c r="T232" s="186">
        <f>IF(S231=1,DGET('Tabla 02'!$B$4:$AC$17,'Tabla 02'!$AC$4,T230:T231),IF(S231=2,DGET('Tabla 02'!$B$18:$AC$31,'Tabla 02'!$AC$18,T230:T231),IF(S231=3,DGET('Tabla 02'!$B$32:$AC$45,'Tabla 02'!$AC$32,T230:T231),IF(S231=4,DGET('Tabla 02'!$B$46:$AC$59,'Tabla 02'!$AC$46,T230:T231),IF(S231=5,DGET('Tabla 02'!$B$60:$AC$73,'Tabla 02'!$AC$60,T230:T231),IF(S231=6,DGET('Tabla 02'!$B$74:$AC$87,'Tabla 02'!$AC$74,T230:T231),0))))))</f>
        <v>0.1</v>
      </c>
      <c r="V232" s="185" t="s">
        <v>276</v>
      </c>
      <c r="W232" s="186">
        <f>IF(V231=1,DGET('Tabla 02'!$B$4:$AC$17,'Tabla 02'!$AC$4,W230:W231),IF(V231=2,DGET('Tabla 02'!$B$18:$AC$31,'Tabla 02'!$AC$18,W230:W231),IF(V231=3,DGET('Tabla 02'!$B$32:$AC$45,'Tabla 02'!$AC$32,W230:W231),IF(V231=4,DGET('Tabla 02'!$B$46:$AC$59,'Tabla 02'!$AC$46,W230:W231),IF(V231=5,DGET('Tabla 02'!$B$60:$AC$73,'Tabla 02'!$AC$60,W230:W231),IF(V231=6,DGET('Tabla 02'!$B$74:$AC$87,'Tabla 02'!$AC$74,W230:W231),0))))))</f>
        <v>0.1</v>
      </c>
      <c r="Y232" s="185" t="s">
        <v>276</v>
      </c>
      <c r="Z232" s="186">
        <f>IF(Y231=1,DGET('Tabla 02'!$B$4:$AC$17,'Tabla 02'!$AC$4,Z230:Z231),IF(Y231=2,DGET('Tabla 02'!$B$18:$AC$31,'Tabla 02'!$AC$18,Z230:Z231),IF(Y231=3,DGET('Tabla 02'!$B$32:$AC$45,'Tabla 02'!$AC$32,Z230:Z231),IF(Y231=4,DGET('Tabla 02'!$B$46:$AC$59,'Tabla 02'!$AC$46,Z230:Z231),IF(Y231=5,DGET('Tabla 02'!$B$60:$AC$73,'Tabla 02'!$AC$60,Z230:Z231),IF(Y231=6,DGET('Tabla 02'!$B$74:$AC$87,'Tabla 02'!$AC$74,Z230:Z231),0))))))</f>
        <v>0.1</v>
      </c>
      <c r="AB232" s="185" t="s">
        <v>276</v>
      </c>
      <c r="AC232" s="186">
        <f>IF(AB231=1,DGET('Tabla 02'!$B$4:$AC$17,'Tabla 02'!$AC$4,AC230:AC231),IF(AB231=2,DGET('Tabla 02'!$B$18:$AC$31,'Tabla 02'!$AC$18,AC230:AC231),IF(AB231=3,DGET('Tabla 02'!$B$32:$AC$45,'Tabla 02'!$AC$32,AC230:AC231),IF(AB231=4,DGET('Tabla 02'!$B$46:$AC$59,'Tabla 02'!$AC$46,AC230:AC231),IF(AB231=5,DGET('Tabla 02'!$B$60:$AC$73,'Tabla 02'!$AC$60,AC230:AC231),IF(AB231=6,DGET('Tabla 02'!$B$74:$AC$87,'Tabla 02'!$AC$74,AC230:AC231),0))))))</f>
        <v>0.1</v>
      </c>
      <c r="AE232" s="185" t="s">
        <v>276</v>
      </c>
      <c r="AF232" s="186">
        <f>IF(AE231=1,DGET('Tabla 02'!$B$4:$AC$17,'Tabla 02'!$AC$4,AF230:AF231),IF(AE231=2,DGET('Tabla 02'!$B$18:$AC$31,'Tabla 02'!$AC$18,AF230:AF231),IF(AE231=3,DGET('Tabla 02'!$B$32:$AC$45,'Tabla 02'!$AC$32,AF230:AF231),IF(AE231=4,DGET('Tabla 02'!$B$46:$AC$59,'Tabla 02'!$AC$46,AF230:AF231),IF(AE231=5,DGET('Tabla 02'!$B$60:$AC$73,'Tabla 02'!$AC$60,AF230:AF231),IF(AE231=6,DGET('Tabla 02'!$B$74:$AC$87,'Tabla 02'!$AC$74,AF230:AF231),0))))))</f>
        <v>0.1</v>
      </c>
      <c r="AH232" s="185" t="s">
        <v>276</v>
      </c>
      <c r="AI232" s="186">
        <f>IF(AH231=1,DGET('Tabla 02'!$B$4:$AC$17,'Tabla 02'!$AC$4,AI230:AI231),IF(AH231=2,DGET('Tabla 02'!$B$18:$AC$31,'Tabla 02'!$AC$18,AI230:AI231),IF(AH231=3,DGET('Tabla 02'!$B$32:$AC$45,'Tabla 02'!$AC$32,AI230:AI231),IF(AH231=4,DGET('Tabla 02'!$B$46:$AC$59,'Tabla 02'!$AC$46,AI230:AI231),IF(AH231=5,DGET('Tabla 02'!$B$60:$AC$73,'Tabla 02'!$AC$60,AI230:AI231),IF(AH231=6,DGET('Tabla 02'!$B$74:$AC$87,'Tabla 02'!$AC$74,AI230:AI231),0))))))</f>
        <v>0.1</v>
      </c>
      <c r="AK232" s="185" t="s">
        <v>276</v>
      </c>
      <c r="AL232" s="186">
        <f>IF(AK231=1,DGET('Tabla 02'!$B$4:$AC$17,'Tabla 02'!$AC$4,AL230:AL231),IF(AK231=2,DGET('Tabla 02'!$B$18:$AC$31,'Tabla 02'!$AC$18,AL230:AL231),IF(AK231=3,DGET('Tabla 02'!$B$32:$AC$45,'Tabla 02'!$AC$32,AL230:AL231),IF(AK231=4,DGET('Tabla 02'!$B$46:$AC$59,'Tabla 02'!$AC$46,AL230:AL231),IF(AK231=5,DGET('Tabla 02'!$B$60:$AC$73,'Tabla 02'!$AC$60,AL230:AL231),IF(AK231=6,DGET('Tabla 02'!$B$74:$AC$87,'Tabla 02'!$AC$74,AL230:AL231),0))))))</f>
        <v>0.1</v>
      </c>
      <c r="AN232" s="185" t="s">
        <v>276</v>
      </c>
      <c r="AO232" s="186">
        <f>IF(AN231=1,DGET('Tabla 02'!$B$4:$AC$17,'Tabla 02'!$AC$4,AO230:AO231),IF(AN231=2,DGET('Tabla 02'!$B$18:$AC$31,'Tabla 02'!$AC$18,AO230:AO231),IF(AN231=3,DGET('Tabla 02'!$B$32:$AC$45,'Tabla 02'!$AC$32,AO230:AO231),IF(AN231=4,DGET('Tabla 02'!$B$46:$AC$59,'Tabla 02'!$AC$46,AO230:AO231),IF(AN231=5,DGET('Tabla 02'!$B$60:$AC$73,'Tabla 02'!$AC$60,AO230:AO231),IF(AN231=6,DGET('Tabla 02'!$B$74:$AC$87,'Tabla 02'!$AC$74,AO230:AO231),0))))))</f>
        <v>0.1</v>
      </c>
    </row>
    <row r="233" spans="8:41" ht="15">
      <c r="H233" s="169"/>
      <c r="M233" s="181" t="s">
        <v>145</v>
      </c>
      <c r="N233" s="182" t="s">
        <v>1</v>
      </c>
      <c r="P233" s="181" t="s">
        <v>145</v>
      </c>
      <c r="Q233" s="182" t="s">
        <v>1</v>
      </c>
      <c r="S233" s="181" t="s">
        <v>145</v>
      </c>
      <c r="T233" s="182" t="s">
        <v>1</v>
      </c>
      <c r="V233" s="181" t="s">
        <v>145</v>
      </c>
      <c r="W233" s="182" t="s">
        <v>1</v>
      </c>
      <c r="Y233" s="181" t="s">
        <v>145</v>
      </c>
      <c r="Z233" s="182" t="s">
        <v>1</v>
      </c>
      <c r="AB233" s="181" t="s">
        <v>145</v>
      </c>
      <c r="AC233" s="182" t="s">
        <v>1</v>
      </c>
      <c r="AE233" s="181" t="s">
        <v>145</v>
      </c>
      <c r="AF233" s="182" t="s">
        <v>1</v>
      </c>
      <c r="AH233" s="181" t="s">
        <v>145</v>
      </c>
      <c r="AI233" s="182" t="s">
        <v>1</v>
      </c>
      <c r="AK233" s="181" t="s">
        <v>145</v>
      </c>
      <c r="AL233" s="182" t="s">
        <v>1</v>
      </c>
      <c r="AN233" s="181" t="s">
        <v>145</v>
      </c>
      <c r="AO233" s="182" t="s">
        <v>1</v>
      </c>
    </row>
    <row r="234" spans="8:41" ht="15.75" thickBot="1">
      <c r="H234" s="169"/>
      <c r="M234" s="183">
        <f>M$2</f>
        <v>1</v>
      </c>
      <c r="N234" s="184">
        <f>N$3</f>
        <v>1</v>
      </c>
      <c r="P234" s="183">
        <f>P$2</f>
        <v>1</v>
      </c>
      <c r="Q234" s="184">
        <f>Q$3</f>
        <v>1</v>
      </c>
      <c r="S234" s="183">
        <f>S$2</f>
        <v>1</v>
      </c>
      <c r="T234" s="184">
        <f>T$3</f>
        <v>1</v>
      </c>
      <c r="V234" s="183">
        <f>V$2</f>
        <v>1</v>
      </c>
      <c r="W234" s="184">
        <f>W$3</f>
        <v>1</v>
      </c>
      <c r="Y234" s="183">
        <f>Y$2</f>
        <v>1</v>
      </c>
      <c r="Z234" s="184">
        <f>Z$3</f>
        <v>1</v>
      </c>
      <c r="AB234" s="183">
        <f>AB$2</f>
        <v>1</v>
      </c>
      <c r="AC234" s="184">
        <f>AC$3</f>
        <v>1</v>
      </c>
      <c r="AE234" s="183">
        <f>AE$2</f>
        <v>1</v>
      </c>
      <c r="AF234" s="184">
        <f>AF$3</f>
        <v>1</v>
      </c>
      <c r="AH234" s="183">
        <f>AH$2</f>
        <v>1</v>
      </c>
      <c r="AI234" s="184">
        <f>AI$3</f>
        <v>1</v>
      </c>
      <c r="AK234" s="183">
        <f>AK$2</f>
        <v>1</v>
      </c>
      <c r="AL234" s="184">
        <f>AL$3</f>
        <v>1</v>
      </c>
      <c r="AN234" s="183">
        <f>AN$2</f>
        <v>1</v>
      </c>
      <c r="AO234" s="184">
        <f>AO$3</f>
        <v>1</v>
      </c>
    </row>
    <row r="235" spans="8:41" ht="15.75" thickBot="1">
      <c r="H235" s="169"/>
      <c r="M235" s="185" t="s">
        <v>276</v>
      </c>
      <c r="N235" s="186">
        <f>IF(M234=1,DGET('Tabla 02'!$B$4:$AC$17,'Tabla 02'!$AC$4,N233:N234),IF(M234=2,DGET('Tabla 02'!$B$18:$AC$31,'Tabla 02'!$AC$18,N233:N234),IF(M234=3,DGET('Tabla 02'!$B$32:$AC$45,'Tabla 02'!$AC$32,N233:N234),IF(M234=4,DGET('Tabla 02'!$B$46:$AC$59,'Tabla 02'!$AC$46,N233:N234),IF(M234=5,DGET('Tabla 02'!$B$60:$AC$73,'Tabla 02'!$AC$60,N233:N234),IF(M234=6,DGET('Tabla 02'!$B$74:$AC$87,'Tabla 02'!$AC$74,N233:N234),0))))))</f>
        <v>0.1</v>
      </c>
      <c r="P235" s="185" t="s">
        <v>276</v>
      </c>
      <c r="Q235" s="186">
        <f>IF(P234=1,DGET('Tabla 02'!$B$4:$AC$17,'Tabla 02'!$AC$4,Q233:Q234),IF(P234=2,DGET('Tabla 02'!$B$18:$AC$31,'Tabla 02'!$AC$18,Q233:Q234),IF(P234=3,DGET('Tabla 02'!$B$32:$AC$45,'Tabla 02'!$AC$32,Q233:Q234),IF(P234=4,DGET('Tabla 02'!$B$46:$AC$59,'Tabla 02'!$AC$46,Q233:Q234),IF(P234=5,DGET('Tabla 02'!$B$60:$AC$73,'Tabla 02'!$AC$60,Q233:Q234),IF(P234=6,DGET('Tabla 02'!$B$74:$AC$87,'Tabla 02'!$AC$74,Q233:Q234),0))))))</f>
        <v>0.1</v>
      </c>
      <c r="S235" s="185" t="s">
        <v>276</v>
      </c>
      <c r="T235" s="186">
        <f>IF(S234=1,DGET('Tabla 02'!$B$4:$AC$17,'Tabla 02'!$AC$4,T233:T234),IF(S234=2,DGET('Tabla 02'!$B$18:$AC$31,'Tabla 02'!$AC$18,T233:T234),IF(S234=3,DGET('Tabla 02'!$B$32:$AC$45,'Tabla 02'!$AC$32,T233:T234),IF(S234=4,DGET('Tabla 02'!$B$46:$AC$59,'Tabla 02'!$AC$46,T233:T234),IF(S234=5,DGET('Tabla 02'!$B$60:$AC$73,'Tabla 02'!$AC$60,T233:T234),IF(S234=6,DGET('Tabla 02'!$B$74:$AC$87,'Tabla 02'!$AC$74,T233:T234),0))))))</f>
        <v>0.1</v>
      </c>
      <c r="V235" s="185" t="s">
        <v>276</v>
      </c>
      <c r="W235" s="186">
        <f>IF(V234=1,DGET('Tabla 02'!$B$4:$AC$17,'Tabla 02'!$AC$4,W233:W234),IF(V234=2,DGET('Tabla 02'!$B$18:$AC$31,'Tabla 02'!$AC$18,W233:W234),IF(V234=3,DGET('Tabla 02'!$B$32:$AC$45,'Tabla 02'!$AC$32,W233:W234),IF(V234=4,DGET('Tabla 02'!$B$46:$AC$59,'Tabla 02'!$AC$46,W233:W234),IF(V234=5,DGET('Tabla 02'!$B$60:$AC$73,'Tabla 02'!$AC$60,W233:W234),IF(V234=6,DGET('Tabla 02'!$B$74:$AC$87,'Tabla 02'!$AC$74,W233:W234),0))))))</f>
        <v>0.1</v>
      </c>
      <c r="Y235" s="185" t="s">
        <v>276</v>
      </c>
      <c r="Z235" s="186">
        <f>IF(Y234=1,DGET('Tabla 02'!$B$4:$AC$17,'Tabla 02'!$AC$4,Z233:Z234),IF(Y234=2,DGET('Tabla 02'!$B$18:$AC$31,'Tabla 02'!$AC$18,Z233:Z234),IF(Y234=3,DGET('Tabla 02'!$B$32:$AC$45,'Tabla 02'!$AC$32,Z233:Z234),IF(Y234=4,DGET('Tabla 02'!$B$46:$AC$59,'Tabla 02'!$AC$46,Z233:Z234),IF(Y234=5,DGET('Tabla 02'!$B$60:$AC$73,'Tabla 02'!$AC$60,Z233:Z234),IF(Y234=6,DGET('Tabla 02'!$B$74:$AC$87,'Tabla 02'!$AC$74,Z233:Z234),0))))))</f>
        <v>0.1</v>
      </c>
      <c r="AB235" s="185" t="s">
        <v>276</v>
      </c>
      <c r="AC235" s="186">
        <f>IF(AB234=1,DGET('Tabla 02'!$B$4:$AC$17,'Tabla 02'!$AC$4,AC233:AC234),IF(AB234=2,DGET('Tabla 02'!$B$18:$AC$31,'Tabla 02'!$AC$18,AC233:AC234),IF(AB234=3,DGET('Tabla 02'!$B$32:$AC$45,'Tabla 02'!$AC$32,AC233:AC234),IF(AB234=4,DGET('Tabla 02'!$B$46:$AC$59,'Tabla 02'!$AC$46,AC233:AC234),IF(AB234=5,DGET('Tabla 02'!$B$60:$AC$73,'Tabla 02'!$AC$60,AC233:AC234),IF(AB234=6,DGET('Tabla 02'!$B$74:$AC$87,'Tabla 02'!$AC$74,AC233:AC234),0))))))</f>
        <v>0.1</v>
      </c>
      <c r="AE235" s="185" t="s">
        <v>276</v>
      </c>
      <c r="AF235" s="186">
        <f>IF(AE234=1,DGET('Tabla 02'!$B$4:$AC$17,'Tabla 02'!$AC$4,AF233:AF234),IF(AE234=2,DGET('Tabla 02'!$B$18:$AC$31,'Tabla 02'!$AC$18,AF233:AF234),IF(AE234=3,DGET('Tabla 02'!$B$32:$AC$45,'Tabla 02'!$AC$32,AF233:AF234),IF(AE234=4,DGET('Tabla 02'!$B$46:$AC$59,'Tabla 02'!$AC$46,AF233:AF234),IF(AE234=5,DGET('Tabla 02'!$B$60:$AC$73,'Tabla 02'!$AC$60,AF233:AF234),IF(AE234=6,DGET('Tabla 02'!$B$74:$AC$87,'Tabla 02'!$AC$74,AF233:AF234),0))))))</f>
        <v>0.1</v>
      </c>
      <c r="AH235" s="185" t="s">
        <v>276</v>
      </c>
      <c r="AI235" s="186">
        <f>IF(AH234=1,DGET('Tabla 02'!$B$4:$AC$17,'Tabla 02'!$AC$4,AI233:AI234),IF(AH234=2,DGET('Tabla 02'!$B$18:$AC$31,'Tabla 02'!$AC$18,AI233:AI234),IF(AH234=3,DGET('Tabla 02'!$B$32:$AC$45,'Tabla 02'!$AC$32,AI233:AI234),IF(AH234=4,DGET('Tabla 02'!$B$46:$AC$59,'Tabla 02'!$AC$46,AI233:AI234),IF(AH234=5,DGET('Tabla 02'!$B$60:$AC$73,'Tabla 02'!$AC$60,AI233:AI234),IF(AH234=6,DGET('Tabla 02'!$B$74:$AC$87,'Tabla 02'!$AC$74,AI233:AI234),0))))))</f>
        <v>0.1</v>
      </c>
      <c r="AK235" s="185" t="s">
        <v>276</v>
      </c>
      <c r="AL235" s="186">
        <f>IF(AK234=1,DGET('Tabla 02'!$B$4:$AC$17,'Tabla 02'!$AC$4,AL233:AL234),IF(AK234=2,DGET('Tabla 02'!$B$18:$AC$31,'Tabla 02'!$AC$18,AL233:AL234),IF(AK234=3,DGET('Tabla 02'!$B$32:$AC$45,'Tabla 02'!$AC$32,AL233:AL234),IF(AK234=4,DGET('Tabla 02'!$B$46:$AC$59,'Tabla 02'!$AC$46,AL233:AL234),IF(AK234=5,DGET('Tabla 02'!$B$60:$AC$73,'Tabla 02'!$AC$60,AL233:AL234),IF(AK234=6,DGET('Tabla 02'!$B$74:$AC$87,'Tabla 02'!$AC$74,AL233:AL234),0))))))</f>
        <v>0.1</v>
      </c>
      <c r="AN235" s="185" t="s">
        <v>276</v>
      </c>
      <c r="AO235" s="186">
        <f>IF(AN234=1,DGET('Tabla 02'!$B$4:$AC$17,'Tabla 02'!$AC$4,AO233:AO234),IF(AN234=2,DGET('Tabla 02'!$B$18:$AC$31,'Tabla 02'!$AC$18,AO233:AO234),IF(AN234=3,DGET('Tabla 02'!$B$32:$AC$45,'Tabla 02'!$AC$32,AO233:AO234),IF(AN234=4,DGET('Tabla 02'!$B$46:$AC$59,'Tabla 02'!$AC$46,AO233:AO234),IF(AN234=5,DGET('Tabla 02'!$B$60:$AC$73,'Tabla 02'!$AC$60,AO233:AO234),IF(AN234=6,DGET('Tabla 02'!$B$74:$AC$87,'Tabla 02'!$AC$74,AO233:AO234),0))))))</f>
        <v>0.1</v>
      </c>
    </row>
    <row r="236" spans="8:41" ht="15.75" thickBot="1">
      <c r="H236" s="169"/>
      <c r="L236" s="199" t="s">
        <v>278</v>
      </c>
      <c r="M236" s="187">
        <f>N$232*M$4</f>
        <v>0</v>
      </c>
      <c r="N236" s="188">
        <f>N$235*N$4</f>
        <v>0</v>
      </c>
      <c r="O236" s="170" t="s">
        <v>278</v>
      </c>
      <c r="P236" s="187">
        <f>Q$232*P$4</f>
        <v>0</v>
      </c>
      <c r="Q236" s="188">
        <f>Q$235*Q$4</f>
        <v>0</v>
      </c>
      <c r="R236" s="170" t="s">
        <v>278</v>
      </c>
      <c r="S236" s="187">
        <f>T$232*S$4</f>
        <v>0</v>
      </c>
      <c r="T236" s="188">
        <f>T$235*T$4</f>
        <v>0</v>
      </c>
      <c r="U236" s="170" t="s">
        <v>278</v>
      </c>
      <c r="V236" s="187">
        <f>W$232*V$4</f>
        <v>0</v>
      </c>
      <c r="W236" s="188">
        <f>W$235*W$4</f>
        <v>0</v>
      </c>
      <c r="X236" s="170" t="s">
        <v>278</v>
      </c>
      <c r="Y236" s="187">
        <f>Z$232*Y$4</f>
        <v>0</v>
      </c>
      <c r="Z236" s="188">
        <f>Z$235*Z$4</f>
        <v>0</v>
      </c>
      <c r="AA236" s="170" t="s">
        <v>278</v>
      </c>
      <c r="AB236" s="187">
        <f>AC$232*AB$4</f>
        <v>0</v>
      </c>
      <c r="AC236" s="188">
        <f>AC$235*AC$4</f>
        <v>0</v>
      </c>
      <c r="AD236" s="170" t="s">
        <v>278</v>
      </c>
      <c r="AE236" s="187">
        <f>AF$232*AE$4</f>
        <v>0</v>
      </c>
      <c r="AF236" s="188">
        <f>AF$235*AF$4</f>
        <v>0</v>
      </c>
      <c r="AG236" s="170" t="s">
        <v>278</v>
      </c>
      <c r="AH236" s="187">
        <f>AI$232*AH$4</f>
        <v>0</v>
      </c>
      <c r="AI236" s="188">
        <f>AI$235*AI$4</f>
        <v>0</v>
      </c>
      <c r="AJ236" s="170" t="s">
        <v>278</v>
      </c>
      <c r="AK236" s="187">
        <f>AL$232*AK$4</f>
        <v>0</v>
      </c>
      <c r="AL236" s="188">
        <f>AL$235*AL$4</f>
        <v>0</v>
      </c>
      <c r="AM236" s="170" t="s">
        <v>278</v>
      </c>
      <c r="AN236" s="187">
        <f>AO$232*AN$4</f>
        <v>0</v>
      </c>
      <c r="AO236" s="188">
        <f>AO$235*AO$4</f>
        <v>0</v>
      </c>
    </row>
    <row r="237" spans="8:41" ht="15.75" thickBot="1">
      <c r="H237" s="169"/>
      <c r="K237" s="424">
        <f>M237+P237+S237+V237+Y237+AB237+AE237+AH237+AK237+AN237</f>
        <v>0</v>
      </c>
      <c r="L237" s="170" t="s">
        <v>279</v>
      </c>
      <c r="M237" s="189">
        <f>Mediciones!H21*1000</f>
        <v>0</v>
      </c>
      <c r="N237" s="190"/>
      <c r="O237" s="170" t="s">
        <v>279</v>
      </c>
      <c r="P237" s="189">
        <f>Mediciones!H48*1000</f>
        <v>0</v>
      </c>
      <c r="Q237" s="190"/>
      <c r="R237" s="170" t="s">
        <v>279</v>
      </c>
      <c r="S237" s="189">
        <f>Mediciones!H75*1000</f>
        <v>0</v>
      </c>
      <c r="T237" s="190"/>
      <c r="U237" s="170" t="s">
        <v>279</v>
      </c>
      <c r="V237" s="189">
        <f>Mediciones!H102*1000</f>
        <v>0</v>
      </c>
      <c r="W237" s="190"/>
      <c r="X237" s="170" t="s">
        <v>279</v>
      </c>
      <c r="Y237" s="189">
        <f>Mediciones!H129*1000</f>
        <v>0</v>
      </c>
      <c r="Z237" s="190"/>
      <c r="AA237" s="170" t="s">
        <v>279</v>
      </c>
      <c r="AB237" s="189">
        <f>Mediciones!H156*1000</f>
        <v>0</v>
      </c>
      <c r="AC237" s="190"/>
      <c r="AD237" s="170" t="s">
        <v>279</v>
      </c>
      <c r="AE237" s="189">
        <f>Mediciones!H183*1000</f>
        <v>0</v>
      </c>
      <c r="AF237" s="190"/>
      <c r="AG237" s="170" t="s">
        <v>279</v>
      </c>
      <c r="AH237" s="189">
        <f>Mediciones!H210*1000</f>
        <v>0</v>
      </c>
      <c r="AI237" s="190"/>
      <c r="AJ237" s="170" t="s">
        <v>279</v>
      </c>
      <c r="AK237" s="189">
        <f>Mediciones!H237*1000</f>
        <v>0</v>
      </c>
      <c r="AL237" s="190"/>
      <c r="AM237" s="170" t="s">
        <v>279</v>
      </c>
      <c r="AN237" s="189">
        <f>Mediciones!H264*1000</f>
        <v>0</v>
      </c>
      <c r="AO237" s="190"/>
    </row>
    <row r="238" spans="8:41" ht="15.75" thickBot="1">
      <c r="H238" s="169"/>
      <c r="K238" s="191">
        <f>M238+P238+S238+V238+Y238+AB238+AE238+AH238+AK238+AN238</f>
        <v>0</v>
      </c>
      <c r="L238" s="192" t="s">
        <v>48</v>
      </c>
      <c r="M238" s="193">
        <f>(IF(Mediciones!$H$5=1,IF(M237=0,M236,M237)+N236,IF(M237=0,N236,M237)+M236))/1000</f>
        <v>0</v>
      </c>
      <c r="N238" s="194"/>
      <c r="O238" s="192" t="s">
        <v>48</v>
      </c>
      <c r="P238" s="193">
        <f>(IF(Mediciones!$H$32=1,IF(P237=0,P236,P237)+Q236,IF(P237=0,Q236,P237)+P236))/1000</f>
        <v>0</v>
      </c>
      <c r="Q238" s="194"/>
      <c r="R238" s="192" t="s">
        <v>48</v>
      </c>
      <c r="S238" s="193">
        <f>(IF(Mediciones!$H$59=1,IF(S237=0,S236,S237)+T236,IF(S237=0,T236,S237)+S236))/1000</f>
        <v>0</v>
      </c>
      <c r="T238" s="194"/>
      <c r="U238" s="192" t="s">
        <v>48</v>
      </c>
      <c r="V238" s="193">
        <f>(IF(Mediciones!$H$86=1,IF(V237=0,V236,V237)+W236,IF(V237=0,W236,V237)+V236))/1000</f>
        <v>0</v>
      </c>
      <c r="W238" s="194"/>
      <c r="X238" s="192" t="s">
        <v>48</v>
      </c>
      <c r="Y238" s="193">
        <f>(IF(Mediciones!$H$113=1,IF(Y237=0,Y236,Y237)+Z236,IF(Y237=0,Z236,Y237)+Y236))/1000</f>
        <v>0</v>
      </c>
      <c r="Z238" s="194"/>
      <c r="AA238" s="192" t="s">
        <v>48</v>
      </c>
      <c r="AB238" s="193">
        <f>(IF(Mediciones!$H$140=1,IF(AB237=0,AB236,AB237)+AC236,IF(AB237=0,AC236,AB237)+AB236))/1000</f>
        <v>0</v>
      </c>
      <c r="AC238" s="194"/>
      <c r="AD238" s="192" t="s">
        <v>48</v>
      </c>
      <c r="AE238" s="193">
        <f>(IF(Mediciones!$H$167=1,IF(AE237=0,AE236,AE237)+AF236,IF(AE237=0,AF236,AE237)+AE236))/1000</f>
        <v>0</v>
      </c>
      <c r="AF238" s="194"/>
      <c r="AG238" s="192" t="s">
        <v>48</v>
      </c>
      <c r="AH238" s="193">
        <f>(IF(Mediciones!$H$194=1,IF(AH237=0,AH236,AH237)+AI236,IF(AH237=0,AI236,AH237)+AH236))/1000</f>
        <v>0</v>
      </c>
      <c r="AI238" s="194"/>
      <c r="AJ238" s="192" t="s">
        <v>48</v>
      </c>
      <c r="AK238" s="193">
        <f>(IF(Mediciones!$H$221=1,IF(AK237=0,AK236,AK237)+AL236,IF(AK237=0,AL236,AK237)+AK236))/1000</f>
        <v>0</v>
      </c>
      <c r="AL238" s="194"/>
      <c r="AM238" s="192" t="s">
        <v>48</v>
      </c>
      <c r="AN238" s="193">
        <f>(IF(Mediciones!$H$248=1,IF(AN237=0,AN236,AN237)+AO236,IF(AN237=0,AO236,AN237)+AN236))/1000</f>
        <v>0</v>
      </c>
      <c r="AO238" s="194"/>
    </row>
    <row r="239" spans="8:41" ht="15">
      <c r="H239" s="169"/>
      <c r="M239" s="181" t="s">
        <v>145</v>
      </c>
      <c r="N239" s="182" t="s">
        <v>1</v>
      </c>
      <c r="P239" s="181" t="s">
        <v>145</v>
      </c>
      <c r="Q239" s="182" t="s">
        <v>1</v>
      </c>
      <c r="S239" s="181" t="s">
        <v>145</v>
      </c>
      <c r="T239" s="182" t="s">
        <v>1</v>
      </c>
      <c r="V239" s="181" t="s">
        <v>145</v>
      </c>
      <c r="W239" s="182" t="s">
        <v>1</v>
      </c>
      <c r="Y239" s="181" t="s">
        <v>145</v>
      </c>
      <c r="Z239" s="182" t="s">
        <v>1</v>
      </c>
      <c r="AB239" s="181" t="s">
        <v>145</v>
      </c>
      <c r="AC239" s="182" t="s">
        <v>1</v>
      </c>
      <c r="AE239" s="181" t="s">
        <v>145</v>
      </c>
      <c r="AF239" s="182" t="s">
        <v>1</v>
      </c>
      <c r="AH239" s="181" t="s">
        <v>145</v>
      </c>
      <c r="AI239" s="182" t="s">
        <v>1</v>
      </c>
      <c r="AK239" s="181" t="s">
        <v>145</v>
      </c>
      <c r="AL239" s="182" t="s">
        <v>1</v>
      </c>
      <c r="AN239" s="181" t="s">
        <v>145</v>
      </c>
      <c r="AO239" s="182" t="s">
        <v>1</v>
      </c>
    </row>
    <row r="240" spans="8:41" ht="15.75" thickBot="1">
      <c r="H240" s="169"/>
      <c r="M240" s="183">
        <f>M$2</f>
        <v>1</v>
      </c>
      <c r="N240" s="184">
        <f>M$3</f>
        <v>1</v>
      </c>
      <c r="P240" s="183">
        <f>P$2</f>
        <v>1</v>
      </c>
      <c r="Q240" s="184">
        <f>P$3</f>
        <v>1</v>
      </c>
      <c r="S240" s="183">
        <f>S$2</f>
        <v>1</v>
      </c>
      <c r="T240" s="184">
        <f>S$3</f>
        <v>1</v>
      </c>
      <c r="V240" s="183">
        <f>V$2</f>
        <v>1</v>
      </c>
      <c r="W240" s="184">
        <f>V$3</f>
        <v>1</v>
      </c>
      <c r="Y240" s="183">
        <f>Y$2</f>
        <v>1</v>
      </c>
      <c r="Z240" s="184">
        <f>Y$3</f>
        <v>1</v>
      </c>
      <c r="AB240" s="183">
        <f>AB$2</f>
        <v>1</v>
      </c>
      <c r="AC240" s="184">
        <f>AB$3</f>
        <v>1</v>
      </c>
      <c r="AE240" s="183">
        <f>AE$2</f>
        <v>1</v>
      </c>
      <c r="AF240" s="184">
        <f>AE$3</f>
        <v>1</v>
      </c>
      <c r="AH240" s="183">
        <f>AH$2</f>
        <v>1</v>
      </c>
      <c r="AI240" s="184">
        <f>AH$3</f>
        <v>1</v>
      </c>
      <c r="AK240" s="183">
        <f>AK$2</f>
        <v>1</v>
      </c>
      <c r="AL240" s="184">
        <f>AK$3</f>
        <v>1</v>
      </c>
      <c r="AN240" s="183">
        <f>AN$2</f>
        <v>1</v>
      </c>
      <c r="AO240" s="184">
        <f>AN$3</f>
        <v>1</v>
      </c>
    </row>
    <row r="241" spans="8:41" ht="15.75" thickBot="1">
      <c r="H241" s="169"/>
      <c r="M241" s="185" t="s">
        <v>277</v>
      </c>
      <c r="N241" s="186"/>
      <c r="P241" s="185" t="s">
        <v>277</v>
      </c>
      <c r="Q241" s="186"/>
      <c r="S241" s="185" t="s">
        <v>277</v>
      </c>
      <c r="T241" s="186"/>
      <c r="V241" s="185" t="s">
        <v>277</v>
      </c>
      <c r="W241" s="186"/>
      <c r="Y241" s="185" t="s">
        <v>277</v>
      </c>
      <c r="Z241" s="186"/>
      <c r="AB241" s="185" t="s">
        <v>277</v>
      </c>
      <c r="AC241" s="186"/>
      <c r="AE241" s="185" t="s">
        <v>277</v>
      </c>
      <c r="AF241" s="186"/>
      <c r="AH241" s="185" t="s">
        <v>277</v>
      </c>
      <c r="AI241" s="186"/>
      <c r="AK241" s="185" t="s">
        <v>277</v>
      </c>
      <c r="AL241" s="186"/>
      <c r="AN241" s="185" t="s">
        <v>277</v>
      </c>
      <c r="AO241" s="186"/>
    </row>
    <row r="242" spans="8:41" ht="15">
      <c r="H242" s="169"/>
      <c r="M242" s="181" t="s">
        <v>145</v>
      </c>
      <c r="N242" s="182" t="s">
        <v>1</v>
      </c>
      <c r="P242" s="181" t="s">
        <v>145</v>
      </c>
      <c r="Q242" s="182" t="s">
        <v>1</v>
      </c>
      <c r="S242" s="181" t="s">
        <v>145</v>
      </c>
      <c r="T242" s="182" t="s">
        <v>1</v>
      </c>
      <c r="V242" s="181" t="s">
        <v>145</v>
      </c>
      <c r="W242" s="182" t="s">
        <v>1</v>
      </c>
      <c r="Y242" s="181" t="s">
        <v>145</v>
      </c>
      <c r="Z242" s="182" t="s">
        <v>1</v>
      </c>
      <c r="AB242" s="181" t="s">
        <v>145</v>
      </c>
      <c r="AC242" s="182" t="s">
        <v>1</v>
      </c>
      <c r="AE242" s="181" t="s">
        <v>145</v>
      </c>
      <c r="AF242" s="182" t="s">
        <v>1</v>
      </c>
      <c r="AH242" s="181" t="s">
        <v>145</v>
      </c>
      <c r="AI242" s="182" t="s">
        <v>1</v>
      </c>
      <c r="AK242" s="181" t="s">
        <v>145</v>
      </c>
      <c r="AL242" s="182" t="s">
        <v>1</v>
      </c>
      <c r="AN242" s="181" t="s">
        <v>145</v>
      </c>
      <c r="AO242" s="182" t="s">
        <v>1</v>
      </c>
    </row>
    <row r="243" spans="8:41" ht="15.75" thickBot="1">
      <c r="H243" s="169"/>
      <c r="M243" s="183">
        <f>M$2</f>
        <v>1</v>
      </c>
      <c r="N243" s="184">
        <f>N$3</f>
        <v>1</v>
      </c>
      <c r="P243" s="183">
        <f>P$2</f>
        <v>1</v>
      </c>
      <c r="Q243" s="184">
        <f>Q$3</f>
        <v>1</v>
      </c>
      <c r="S243" s="183">
        <f>S$2</f>
        <v>1</v>
      </c>
      <c r="T243" s="184">
        <f>T$3</f>
        <v>1</v>
      </c>
      <c r="V243" s="183">
        <f>V$2</f>
        <v>1</v>
      </c>
      <c r="W243" s="184">
        <f>W$3</f>
        <v>1</v>
      </c>
      <c r="Y243" s="183">
        <f>Y$2</f>
        <v>1</v>
      </c>
      <c r="Z243" s="184">
        <f>Z$3</f>
        <v>1</v>
      </c>
      <c r="AB243" s="183">
        <f>AB$2</f>
        <v>1</v>
      </c>
      <c r="AC243" s="184">
        <f>AC$3</f>
        <v>1</v>
      </c>
      <c r="AE243" s="183">
        <f>AE$2</f>
        <v>1</v>
      </c>
      <c r="AF243" s="184">
        <f>AF$3</f>
        <v>1</v>
      </c>
      <c r="AH243" s="183">
        <f>AH$2</f>
        <v>1</v>
      </c>
      <c r="AI243" s="184">
        <f>AI$3</f>
        <v>1</v>
      </c>
      <c r="AK243" s="183">
        <f>AK$2</f>
        <v>1</v>
      </c>
      <c r="AL243" s="184">
        <f>AL$3</f>
        <v>1</v>
      </c>
      <c r="AN243" s="183">
        <f>AN$2</f>
        <v>1</v>
      </c>
      <c r="AO243" s="184">
        <f>AO$3</f>
        <v>1</v>
      </c>
    </row>
    <row r="244" spans="8:41" ht="15.75" thickBot="1">
      <c r="H244" s="169"/>
      <c r="M244" s="185" t="s">
        <v>277</v>
      </c>
      <c r="N244" s="186"/>
      <c r="P244" s="185" t="s">
        <v>277</v>
      </c>
      <c r="Q244" s="186"/>
      <c r="S244" s="185" t="s">
        <v>277</v>
      </c>
      <c r="T244" s="186"/>
      <c r="V244" s="185" t="s">
        <v>277</v>
      </c>
      <c r="W244" s="186"/>
      <c r="Y244" s="185" t="s">
        <v>277</v>
      </c>
      <c r="Z244" s="186"/>
      <c r="AB244" s="185" t="s">
        <v>277</v>
      </c>
      <c r="AC244" s="186"/>
      <c r="AE244" s="185" t="s">
        <v>277</v>
      </c>
      <c r="AF244" s="186"/>
      <c r="AH244" s="185" t="s">
        <v>277</v>
      </c>
      <c r="AI244" s="186"/>
      <c r="AK244" s="185" t="s">
        <v>277</v>
      </c>
      <c r="AL244" s="186"/>
      <c r="AN244" s="185" t="s">
        <v>277</v>
      </c>
      <c r="AO244" s="186"/>
    </row>
    <row r="245" spans="8:41" ht="30.75" thickBot="1">
      <c r="H245" s="169"/>
      <c r="L245" s="201" t="s">
        <v>348</v>
      </c>
      <c r="M245" s="369">
        <f>'Sistema control'!J18</f>
        <v>0</v>
      </c>
      <c r="N245" s="370">
        <f>'Sistema control'!M18</f>
        <v>0</v>
      </c>
      <c r="O245" s="201" t="s">
        <v>348</v>
      </c>
      <c r="P245" s="369">
        <f>'Sistema control'!J37</f>
        <v>0</v>
      </c>
      <c r="Q245" s="370">
        <f>'Sistema control'!M37</f>
        <v>0</v>
      </c>
      <c r="R245" s="201" t="s">
        <v>348</v>
      </c>
      <c r="S245" s="369">
        <f>'Sistema control'!J56</f>
        <v>0</v>
      </c>
      <c r="T245" s="370">
        <f>'Sistema control'!M56</f>
        <v>0</v>
      </c>
      <c r="U245" s="201" t="s">
        <v>348</v>
      </c>
      <c r="V245" s="369">
        <f>'Sistema control'!J75</f>
        <v>0</v>
      </c>
      <c r="W245" s="370">
        <f>'Sistema control'!M75</f>
        <v>0</v>
      </c>
      <c r="X245" s="201" t="s">
        <v>348</v>
      </c>
      <c r="Y245" s="369">
        <f>'Sistema control'!J94</f>
        <v>0</v>
      </c>
      <c r="Z245" s="370">
        <f>'Sistema control'!M94</f>
        <v>0</v>
      </c>
      <c r="AA245" s="201" t="s">
        <v>348</v>
      </c>
      <c r="AB245" s="369">
        <f>'Sistema control'!J113</f>
        <v>0</v>
      </c>
      <c r="AC245" s="370">
        <f>'Sistema control'!M113</f>
        <v>0</v>
      </c>
      <c r="AD245" s="201" t="s">
        <v>348</v>
      </c>
      <c r="AE245" s="369">
        <f>'Sistema control'!J132</f>
        <v>0</v>
      </c>
      <c r="AF245" s="370">
        <f>'Sistema control'!M132</f>
        <v>0</v>
      </c>
      <c r="AG245" s="201" t="s">
        <v>348</v>
      </c>
      <c r="AH245" s="369">
        <f>'Sistema control'!J151</f>
        <v>0</v>
      </c>
      <c r="AI245" s="370">
        <f>'Sistema control'!M151</f>
        <v>0</v>
      </c>
      <c r="AJ245" s="201" t="s">
        <v>348</v>
      </c>
      <c r="AK245" s="369">
        <f>'Sistema control'!J170</f>
        <v>0</v>
      </c>
      <c r="AL245" s="370">
        <f>'Sistema control'!M170</f>
        <v>0</v>
      </c>
      <c r="AM245" s="201" t="s">
        <v>348</v>
      </c>
      <c r="AN245" s="369">
        <f>'Sistema control'!J189</f>
        <v>0</v>
      </c>
      <c r="AO245" s="370">
        <f>'Sistema control'!M189</f>
        <v>0</v>
      </c>
    </row>
    <row r="246" spans="8:41" ht="15.75" thickBot="1">
      <c r="H246" s="169"/>
      <c r="K246" s="424">
        <f>M246+P246+S246+V246+Y246+AB246+AE246+AH246+AK246+AN246</f>
        <v>0</v>
      </c>
      <c r="L246" s="170" t="s">
        <v>279</v>
      </c>
      <c r="M246" s="371">
        <f>Mediciones!H19</f>
        <v>0</v>
      </c>
      <c r="N246" s="190"/>
      <c r="O246" s="170" t="s">
        <v>279</v>
      </c>
      <c r="P246" s="371">
        <f>Mediciones!H46</f>
        <v>0</v>
      </c>
      <c r="Q246" s="190"/>
      <c r="R246" s="170" t="s">
        <v>279</v>
      </c>
      <c r="S246" s="371">
        <f>Mediciones!H73</f>
        <v>0</v>
      </c>
      <c r="T246" s="378"/>
      <c r="U246" s="170" t="s">
        <v>279</v>
      </c>
      <c r="V246" s="371">
        <f>Mediciones!H100</f>
        <v>0</v>
      </c>
      <c r="W246" s="378"/>
      <c r="X246" s="170" t="s">
        <v>279</v>
      </c>
      <c r="Y246" s="371">
        <f>Mediciones!H127</f>
        <v>0</v>
      </c>
      <c r="Z246" s="378"/>
      <c r="AA246" s="170" t="s">
        <v>279</v>
      </c>
      <c r="AB246" s="371">
        <f>Mediciones!H154</f>
        <v>0</v>
      </c>
      <c r="AC246" s="378"/>
      <c r="AD246" s="170" t="s">
        <v>279</v>
      </c>
      <c r="AE246" s="371">
        <f>Mediciones!H181</f>
        <v>0</v>
      </c>
      <c r="AF246" s="378"/>
      <c r="AG246" s="170" t="s">
        <v>279</v>
      </c>
      <c r="AH246" s="371">
        <f>Mediciones!H208</f>
        <v>0</v>
      </c>
      <c r="AI246" s="378"/>
      <c r="AJ246" s="170" t="s">
        <v>279</v>
      </c>
      <c r="AK246" s="371">
        <f>Mediciones!H235</f>
        <v>0</v>
      </c>
      <c r="AL246" s="378"/>
      <c r="AM246" s="170" t="s">
        <v>279</v>
      </c>
      <c r="AN246" s="371">
        <f>Mediciones!H262</f>
        <v>0</v>
      </c>
      <c r="AO246" s="378"/>
    </row>
    <row r="247" spans="8:41" ht="15.75" thickBot="1">
      <c r="H247" s="169"/>
      <c r="K247" s="191">
        <f>M247+P247+S247+V247+Y247+AB247+AE247+AH247+AK247+AN247</f>
        <v>0</v>
      </c>
      <c r="L247" s="192" t="s">
        <v>46</v>
      </c>
      <c r="M247" s="193">
        <f>(IF(Mediciones!$H$5=1,IF(M246=0,M245,M246)+N245,IF(M246=0,N245,M246)+M245))</f>
        <v>0</v>
      </c>
      <c r="N247" s="194"/>
      <c r="O247" s="192" t="s">
        <v>46</v>
      </c>
      <c r="P247" s="193">
        <f>(IF(Mediciones!$H$32=1,IF(P246=0,P245,P246)+Q245,IF(P246=0,Q245,P246)+P245))</f>
        <v>0</v>
      </c>
      <c r="Q247" s="194"/>
      <c r="R247" s="192" t="s">
        <v>46</v>
      </c>
      <c r="S247" s="193">
        <f>(IF(Mediciones!$H$59=1,IF(S246=0,S245,S246)+T245,IF(S246=0,T245,S246)+S245))</f>
        <v>0</v>
      </c>
      <c r="T247" s="194"/>
      <c r="U247" s="192" t="s">
        <v>46</v>
      </c>
      <c r="V247" s="193">
        <f>(IF(Mediciones!$H$86=1,IF(V246=0,V245,V246)+W245,IF(V246=0,W245,V246)+V245))</f>
        <v>0</v>
      </c>
      <c r="W247" s="194"/>
      <c r="X247" s="192" t="s">
        <v>46</v>
      </c>
      <c r="Y247" s="193">
        <f>(IF(Mediciones!$H$113=1,IF(Y246=0,Y245,Y246)+Z245,IF(Y246=0,Z245,Y246)+Y245))/1000</f>
        <v>0</v>
      </c>
      <c r="Z247" s="194"/>
      <c r="AA247" s="192" t="s">
        <v>46</v>
      </c>
      <c r="AB247" s="193">
        <f>(IF(Mediciones!$H$140=1,IF(AB246=0,AB245,AB246)+AC245,IF(AB246=0,AC245,AB246)+AB245))</f>
        <v>0</v>
      </c>
      <c r="AC247" s="194"/>
      <c r="AD247" s="192" t="s">
        <v>46</v>
      </c>
      <c r="AE247" s="193">
        <f>(IF(Mediciones!$H$167=1,IF(AE246=0,AE245,AE246)+AF245,IF(AE246=0,AF245,AE246)+AE245))</f>
        <v>0</v>
      </c>
      <c r="AF247" s="194"/>
      <c r="AG247" s="192" t="s">
        <v>46</v>
      </c>
      <c r="AH247" s="193">
        <f>(IF(Mediciones!$H$194=1,IF(AH246=0,AH245,AH246)+AI245,IF(AH246=0,AI245,AH246)+AH245))</f>
        <v>0</v>
      </c>
      <c r="AI247" s="194"/>
      <c r="AJ247" s="192" t="s">
        <v>46</v>
      </c>
      <c r="AK247" s="193">
        <f>(IF(Mediciones!$H$221=1,IF(AK246=0,AK245,AK246)+AL245,IF(AK246=0,AL245,AK246)+AK245))</f>
        <v>0</v>
      </c>
      <c r="AL247" s="194"/>
      <c r="AM247" s="192" t="s">
        <v>46</v>
      </c>
      <c r="AN247" s="193">
        <f>(IF(Mediciones!$H$248=1,IF(AN246=0,AN245,AN246)+AO245,IF(AN246=0,AO245,AN246)+AN245))</f>
        <v>0</v>
      </c>
      <c r="AO247" s="194"/>
    </row>
    <row r="248" spans="8:41" ht="15">
      <c r="H248" s="169"/>
      <c r="M248" s="181" t="s">
        <v>145</v>
      </c>
      <c r="N248" s="182" t="s">
        <v>1</v>
      </c>
      <c r="P248" s="181" t="s">
        <v>145</v>
      </c>
      <c r="Q248" s="182" t="s">
        <v>1</v>
      </c>
      <c r="S248" s="181" t="s">
        <v>145</v>
      </c>
      <c r="T248" s="182" t="s">
        <v>1</v>
      </c>
      <c r="V248" s="181" t="s">
        <v>145</v>
      </c>
      <c r="W248" s="182" t="s">
        <v>1</v>
      </c>
      <c r="Y248" s="181" t="s">
        <v>145</v>
      </c>
      <c r="Z248" s="182" t="s">
        <v>1</v>
      </c>
      <c r="AB248" s="181" t="s">
        <v>145</v>
      </c>
      <c r="AC248" s="182" t="s">
        <v>1</v>
      </c>
      <c r="AE248" s="181" t="s">
        <v>145</v>
      </c>
      <c r="AF248" s="182" t="s">
        <v>1</v>
      </c>
      <c r="AH248" s="181" t="s">
        <v>145</v>
      </c>
      <c r="AI248" s="182" t="s">
        <v>1</v>
      </c>
      <c r="AK248" s="181" t="s">
        <v>145</v>
      </c>
      <c r="AL248" s="182" t="s">
        <v>1</v>
      </c>
      <c r="AN248" s="181" t="s">
        <v>145</v>
      </c>
      <c r="AO248" s="182" t="s">
        <v>1</v>
      </c>
    </row>
    <row r="249" spans="8:41" ht="15.75" thickBot="1">
      <c r="H249" s="169"/>
      <c r="M249" s="183"/>
      <c r="N249" s="184"/>
      <c r="P249" s="183"/>
      <c r="Q249" s="184"/>
      <c r="S249" s="183"/>
      <c r="T249" s="184"/>
      <c r="V249" s="183"/>
      <c r="W249" s="184"/>
      <c r="Y249" s="183"/>
      <c r="Z249" s="184"/>
      <c r="AB249" s="183"/>
      <c r="AC249" s="184"/>
      <c r="AE249" s="183"/>
      <c r="AF249" s="184"/>
      <c r="AH249" s="183"/>
      <c r="AI249" s="184"/>
      <c r="AK249" s="183"/>
      <c r="AL249" s="184"/>
      <c r="AN249" s="183"/>
      <c r="AO249" s="184"/>
    </row>
    <row r="250" spans="8:41" ht="15.75" thickBot="1">
      <c r="H250" s="169"/>
      <c r="M250" s="185" t="s">
        <v>301</v>
      </c>
      <c r="N250" s="186"/>
      <c r="P250" s="185" t="s">
        <v>301</v>
      </c>
      <c r="Q250" s="186"/>
      <c r="S250" s="185" t="s">
        <v>301</v>
      </c>
      <c r="T250" s="186"/>
      <c r="V250" s="185" t="s">
        <v>301</v>
      </c>
      <c r="W250" s="186"/>
      <c r="Y250" s="185" t="s">
        <v>301</v>
      </c>
      <c r="Z250" s="186"/>
      <c r="AB250" s="185" t="s">
        <v>301</v>
      </c>
      <c r="AC250" s="186"/>
      <c r="AE250" s="185" t="s">
        <v>301</v>
      </c>
      <c r="AF250" s="186"/>
      <c r="AH250" s="185" t="s">
        <v>301</v>
      </c>
      <c r="AI250" s="186"/>
      <c r="AK250" s="185" t="s">
        <v>301</v>
      </c>
      <c r="AL250" s="186"/>
      <c r="AN250" s="185" t="s">
        <v>301</v>
      </c>
      <c r="AO250" s="186"/>
    </row>
    <row r="251" spans="8:41" ht="15">
      <c r="H251" s="169"/>
      <c r="M251" s="181" t="s">
        <v>145</v>
      </c>
      <c r="N251" s="182" t="s">
        <v>1</v>
      </c>
      <c r="P251" s="181" t="s">
        <v>145</v>
      </c>
      <c r="Q251" s="182" t="s">
        <v>1</v>
      </c>
      <c r="S251" s="181" t="s">
        <v>145</v>
      </c>
      <c r="T251" s="182" t="s">
        <v>1</v>
      </c>
      <c r="V251" s="181" t="s">
        <v>145</v>
      </c>
      <c r="W251" s="182" t="s">
        <v>1</v>
      </c>
      <c r="Y251" s="181" t="s">
        <v>145</v>
      </c>
      <c r="Z251" s="182" t="s">
        <v>1</v>
      </c>
      <c r="AB251" s="181" t="s">
        <v>145</v>
      </c>
      <c r="AC251" s="182" t="s">
        <v>1</v>
      </c>
      <c r="AE251" s="181" t="s">
        <v>145</v>
      </c>
      <c r="AF251" s="182" t="s">
        <v>1</v>
      </c>
      <c r="AH251" s="181" t="s">
        <v>145</v>
      </c>
      <c r="AI251" s="182" t="s">
        <v>1</v>
      </c>
      <c r="AK251" s="181" t="s">
        <v>145</v>
      </c>
      <c r="AL251" s="182" t="s">
        <v>1</v>
      </c>
      <c r="AN251" s="181" t="s">
        <v>145</v>
      </c>
      <c r="AO251" s="182" t="s">
        <v>1</v>
      </c>
    </row>
    <row r="252" spans="8:41" ht="15.75" thickBot="1">
      <c r="H252" s="169"/>
      <c r="M252" s="183"/>
      <c r="N252" s="184"/>
      <c r="P252" s="183"/>
      <c r="Q252" s="184"/>
      <c r="S252" s="183"/>
      <c r="T252" s="184"/>
      <c r="V252" s="183"/>
      <c r="W252" s="184"/>
      <c r="Y252" s="183"/>
      <c r="Z252" s="184"/>
      <c r="AB252" s="183"/>
      <c r="AC252" s="184"/>
      <c r="AE252" s="183"/>
      <c r="AF252" s="184"/>
      <c r="AH252" s="183"/>
      <c r="AI252" s="184"/>
      <c r="AK252" s="183"/>
      <c r="AL252" s="184"/>
      <c r="AN252" s="183"/>
      <c r="AO252" s="184"/>
    </row>
    <row r="253" spans="8:41" ht="15.75" thickBot="1">
      <c r="H253" s="169"/>
      <c r="M253" s="185" t="s">
        <v>301</v>
      </c>
      <c r="N253" s="186"/>
      <c r="P253" s="185" t="s">
        <v>301</v>
      </c>
      <c r="Q253" s="186"/>
      <c r="S253" s="185" t="s">
        <v>301</v>
      </c>
      <c r="T253" s="186"/>
      <c r="V253" s="185" t="s">
        <v>301</v>
      </c>
      <c r="W253" s="186"/>
      <c r="Y253" s="185" t="s">
        <v>301</v>
      </c>
      <c r="Z253" s="186"/>
      <c r="AB253" s="185" t="s">
        <v>301</v>
      </c>
      <c r="AC253" s="186"/>
      <c r="AE253" s="185" t="s">
        <v>301</v>
      </c>
      <c r="AF253" s="186"/>
      <c r="AH253" s="185" t="s">
        <v>301</v>
      </c>
      <c r="AI253" s="186"/>
      <c r="AK253" s="185" t="s">
        <v>301</v>
      </c>
      <c r="AL253" s="186"/>
      <c r="AN253" s="185" t="s">
        <v>301</v>
      </c>
      <c r="AO253" s="186"/>
    </row>
    <row r="254" spans="8:41" ht="15.75" thickBot="1">
      <c r="H254" s="169"/>
      <c r="L254" s="170" t="s">
        <v>278</v>
      </c>
      <c r="M254" s="202"/>
      <c r="N254" s="203"/>
      <c r="O254" s="170" t="s">
        <v>278</v>
      </c>
      <c r="P254" s="202"/>
      <c r="Q254" s="203"/>
      <c r="R254" s="170" t="s">
        <v>278</v>
      </c>
      <c r="S254" s="202"/>
      <c r="T254" s="203"/>
      <c r="U254" s="170" t="s">
        <v>278</v>
      </c>
      <c r="V254" s="202"/>
      <c r="W254" s="203"/>
      <c r="X254" s="170" t="s">
        <v>278</v>
      </c>
      <c r="Y254" s="202"/>
      <c r="Z254" s="203"/>
      <c r="AA254" s="170" t="s">
        <v>278</v>
      </c>
      <c r="AB254" s="202"/>
      <c r="AC254" s="203"/>
      <c r="AD254" s="170" t="s">
        <v>278</v>
      </c>
      <c r="AE254" s="202"/>
      <c r="AF254" s="203"/>
      <c r="AG254" s="170" t="s">
        <v>278</v>
      </c>
      <c r="AH254" s="202"/>
      <c r="AI254" s="203"/>
      <c r="AJ254" s="170" t="s">
        <v>278</v>
      </c>
      <c r="AK254" s="202"/>
      <c r="AL254" s="203"/>
      <c r="AM254" s="170" t="s">
        <v>278</v>
      </c>
      <c r="AN254" s="202"/>
      <c r="AO254" s="203"/>
    </row>
    <row r="255" spans="8:41" ht="15.75" thickBot="1">
      <c r="H255" s="169"/>
      <c r="K255" s="424">
        <f>M255+P255+S255+V255+Y255+AB255+AE255+AH255+AK255+AN255</f>
        <v>0</v>
      </c>
      <c r="L255" s="170" t="s">
        <v>279</v>
      </c>
      <c r="M255" s="189">
        <f>Mediciones!H23*1000</f>
        <v>0</v>
      </c>
      <c r="N255" s="190"/>
      <c r="O255" s="170" t="s">
        <v>279</v>
      </c>
      <c r="P255" s="189">
        <f>Mediciones!H50*1000</f>
        <v>0</v>
      </c>
      <c r="Q255" s="190"/>
      <c r="R255" s="170" t="s">
        <v>279</v>
      </c>
      <c r="S255" s="189">
        <f>Mediciones!H77*1000</f>
        <v>0</v>
      </c>
      <c r="T255" s="190"/>
      <c r="U255" s="170" t="s">
        <v>279</v>
      </c>
      <c r="V255" s="189">
        <f>Mediciones!H104*1000</f>
        <v>0</v>
      </c>
      <c r="W255" s="190"/>
      <c r="X255" s="170" t="s">
        <v>279</v>
      </c>
      <c r="Y255" s="189">
        <f>Mediciones!H131*1000</f>
        <v>0</v>
      </c>
      <c r="Z255" s="190"/>
      <c r="AA255" s="170" t="s">
        <v>279</v>
      </c>
      <c r="AB255" s="189">
        <f>Mediciones!H158*1000</f>
        <v>0</v>
      </c>
      <c r="AC255" s="190"/>
      <c r="AD255" s="170" t="s">
        <v>279</v>
      </c>
      <c r="AE255" s="189">
        <f>Mediciones!H185*1000</f>
        <v>0</v>
      </c>
      <c r="AF255" s="190"/>
      <c r="AG255" s="170" t="s">
        <v>279</v>
      </c>
      <c r="AH255" s="189">
        <f>Mediciones!H212*1000</f>
        <v>0</v>
      </c>
      <c r="AI255" s="190"/>
      <c r="AJ255" s="170" t="s">
        <v>279</v>
      </c>
      <c r="AK255" s="189">
        <f>Mediciones!H239*1000</f>
        <v>0</v>
      </c>
      <c r="AL255" s="190"/>
      <c r="AM255" s="170" t="s">
        <v>279</v>
      </c>
      <c r="AN255" s="189">
        <f>Mediciones!H266*1000</f>
        <v>0</v>
      </c>
      <c r="AO255" s="190"/>
    </row>
    <row r="256" spans="8:41" ht="15.75" thickBot="1">
      <c r="H256" s="169"/>
      <c r="K256" s="191">
        <f>M256+P256+S256+V256+Y256+AB256+AE256+AH256+AK256+AN256</f>
        <v>0</v>
      </c>
      <c r="L256" s="204" t="str">
        <f>IF(Mediciones!A23&lt;&gt;0,Mediciones!A23,"No selección")</f>
        <v>No selección</v>
      </c>
      <c r="M256" s="193">
        <f>(IF(Mediciones!$H$5=1,IF(M255=0,M254,M255)+N254,IF(M255=0,N254,M255)+M254))/1000</f>
        <v>0</v>
      </c>
      <c r="N256" s="194"/>
      <c r="O256" s="204" t="str">
        <f>$L256</f>
        <v>No selección</v>
      </c>
      <c r="P256" s="193">
        <f>(IF(Mediciones!$H$32=1,IF(P255=0,P254,P255)+Q254,IF(P255=0,Q254,P255)+P254))/1000</f>
        <v>0</v>
      </c>
      <c r="Q256" s="194"/>
      <c r="R256" s="204" t="str">
        <f>$L256</f>
        <v>No selección</v>
      </c>
      <c r="S256" s="193">
        <f>(IF(Mediciones!$H$59=1,IF(S255=0,S254,S255)+T254,IF(S255=0,T254,S255)+S254))/1000</f>
        <v>0</v>
      </c>
      <c r="T256" s="194"/>
      <c r="U256" s="204" t="str">
        <f>$L256</f>
        <v>No selección</v>
      </c>
      <c r="V256" s="193">
        <f>(IF(Mediciones!$H$86=1,IF(V255=0,V254,V255)+W254,IF(V255=0,W254,V255)+V254))/1000</f>
        <v>0</v>
      </c>
      <c r="W256" s="194"/>
      <c r="X256" s="204" t="str">
        <f>$L256</f>
        <v>No selección</v>
      </c>
      <c r="Y256" s="193">
        <f>(IF(Mediciones!$H$113=1,IF(Y255=0,Y254,Y255)+Z254,IF(Y255=0,Z254,Y255)+Y254))/1000</f>
        <v>0</v>
      </c>
      <c r="Z256" s="194"/>
      <c r="AA256" s="204" t="str">
        <f>$L256</f>
        <v>No selección</v>
      </c>
      <c r="AB256" s="193">
        <f>(IF(Mediciones!$H$140=1,IF(AB255=0,AB254,AB255)+AC254,IF(AB255=0,AC254,AB255)+AB254))/1000</f>
        <v>0</v>
      </c>
      <c r="AC256" s="194"/>
      <c r="AD256" s="204" t="str">
        <f>$L256</f>
        <v>No selección</v>
      </c>
      <c r="AE256" s="193">
        <f>(IF(Mediciones!$H$167=1,IF(AE255=0,AE254,AE255)+AF254,IF(AE255=0,AF254,AE255)+AE254))/1000</f>
        <v>0</v>
      </c>
      <c r="AF256" s="194"/>
      <c r="AG256" s="204" t="str">
        <f>$L256</f>
        <v>No selección</v>
      </c>
      <c r="AH256" s="193">
        <f>(IF(Mediciones!$H$194=1,IF(AH255=0,AH254,AH255)+AI254,IF(AH255=0,AI254,AH255)+AH254))/1000</f>
        <v>0</v>
      </c>
      <c r="AI256" s="194"/>
      <c r="AJ256" s="204" t="str">
        <f>$L256</f>
        <v>No selección</v>
      </c>
      <c r="AK256" s="193">
        <f>(IF(Mediciones!$H$221=1,IF(AK255=0,AK254,AK255)+AL254,IF(AK255=0,AL254,AK255)+AK254))/1000</f>
        <v>0</v>
      </c>
      <c r="AL256" s="194"/>
      <c r="AM256" s="204" t="str">
        <f>$L256</f>
        <v>No selección</v>
      </c>
      <c r="AN256" s="193">
        <f>(IF(Mediciones!$H$248=1,IF(AN255=0,AN254,AN255)+AO254,IF(AN255=0,AO254,AN255)+AN254))/1000</f>
        <v>0</v>
      </c>
      <c r="AO256" s="194"/>
    </row>
    <row r="257" spans="8:41" ht="15">
      <c r="H257" s="169"/>
      <c r="M257" s="181" t="s">
        <v>145</v>
      </c>
      <c r="N257" s="182" t="s">
        <v>1</v>
      </c>
      <c r="P257" s="181" t="s">
        <v>145</v>
      </c>
      <c r="Q257" s="182" t="s">
        <v>1</v>
      </c>
      <c r="S257" s="181" t="s">
        <v>145</v>
      </c>
      <c r="T257" s="182" t="s">
        <v>1</v>
      </c>
      <c r="V257" s="181" t="s">
        <v>145</v>
      </c>
      <c r="W257" s="182" t="s">
        <v>1</v>
      </c>
      <c r="Y257" s="181" t="s">
        <v>145</v>
      </c>
      <c r="Z257" s="182" t="s">
        <v>1</v>
      </c>
      <c r="AB257" s="181" t="s">
        <v>145</v>
      </c>
      <c r="AC257" s="182" t="s">
        <v>1</v>
      </c>
      <c r="AE257" s="181" t="s">
        <v>145</v>
      </c>
      <c r="AF257" s="182" t="s">
        <v>1</v>
      </c>
      <c r="AH257" s="181" t="s">
        <v>145</v>
      </c>
      <c r="AI257" s="182" t="s">
        <v>1</v>
      </c>
      <c r="AK257" s="181" t="s">
        <v>145</v>
      </c>
      <c r="AL257" s="182" t="s">
        <v>1</v>
      </c>
      <c r="AN257" s="181" t="s">
        <v>145</v>
      </c>
      <c r="AO257" s="182" t="s">
        <v>1</v>
      </c>
    </row>
    <row r="258" spans="8:41" ht="15.75" thickBot="1">
      <c r="H258" s="169"/>
      <c r="M258" s="183"/>
      <c r="N258" s="184"/>
      <c r="P258" s="183"/>
      <c r="Q258" s="184"/>
      <c r="S258" s="183"/>
      <c r="T258" s="184"/>
      <c r="V258" s="183"/>
      <c r="W258" s="184"/>
      <c r="Y258" s="183"/>
      <c r="Z258" s="184"/>
      <c r="AB258" s="183"/>
      <c r="AC258" s="184"/>
      <c r="AE258" s="183"/>
      <c r="AF258" s="184"/>
      <c r="AH258" s="183"/>
      <c r="AI258" s="184"/>
      <c r="AK258" s="183"/>
      <c r="AL258" s="184"/>
      <c r="AN258" s="183"/>
      <c r="AO258" s="184"/>
    </row>
    <row r="259" spans="8:41" ht="15.75" thickBot="1">
      <c r="H259" s="169"/>
      <c r="M259" s="185" t="s">
        <v>301</v>
      </c>
      <c r="N259" s="186"/>
      <c r="P259" s="185" t="s">
        <v>301</v>
      </c>
      <c r="Q259" s="186"/>
      <c r="S259" s="185" t="s">
        <v>301</v>
      </c>
      <c r="T259" s="186"/>
      <c r="V259" s="185" t="s">
        <v>301</v>
      </c>
      <c r="W259" s="186"/>
      <c r="Y259" s="185" t="s">
        <v>301</v>
      </c>
      <c r="Z259" s="186"/>
      <c r="AB259" s="185" t="s">
        <v>301</v>
      </c>
      <c r="AC259" s="186"/>
      <c r="AE259" s="185" t="s">
        <v>301</v>
      </c>
      <c r="AF259" s="186"/>
      <c r="AH259" s="185" t="s">
        <v>301</v>
      </c>
      <c r="AI259" s="186"/>
      <c r="AK259" s="185" t="s">
        <v>301</v>
      </c>
      <c r="AL259" s="186"/>
      <c r="AN259" s="185" t="s">
        <v>301</v>
      </c>
      <c r="AO259" s="186"/>
    </row>
    <row r="260" spans="8:41" ht="15">
      <c r="H260" s="169"/>
      <c r="M260" s="181" t="s">
        <v>145</v>
      </c>
      <c r="N260" s="182" t="s">
        <v>1</v>
      </c>
      <c r="P260" s="181" t="s">
        <v>145</v>
      </c>
      <c r="Q260" s="182" t="s">
        <v>1</v>
      </c>
      <c r="S260" s="181" t="s">
        <v>145</v>
      </c>
      <c r="T260" s="182" t="s">
        <v>1</v>
      </c>
      <c r="V260" s="181" t="s">
        <v>145</v>
      </c>
      <c r="W260" s="182" t="s">
        <v>1</v>
      </c>
      <c r="Y260" s="181" t="s">
        <v>145</v>
      </c>
      <c r="Z260" s="182" t="s">
        <v>1</v>
      </c>
      <c r="AB260" s="181" t="s">
        <v>145</v>
      </c>
      <c r="AC260" s="182" t="s">
        <v>1</v>
      </c>
      <c r="AE260" s="181" t="s">
        <v>145</v>
      </c>
      <c r="AF260" s="182" t="s">
        <v>1</v>
      </c>
      <c r="AH260" s="181" t="s">
        <v>145</v>
      </c>
      <c r="AI260" s="182" t="s">
        <v>1</v>
      </c>
      <c r="AK260" s="181" t="s">
        <v>145</v>
      </c>
      <c r="AL260" s="182" t="s">
        <v>1</v>
      </c>
      <c r="AN260" s="181" t="s">
        <v>145</v>
      </c>
      <c r="AO260" s="182" t="s">
        <v>1</v>
      </c>
    </row>
    <row r="261" spans="8:41" ht="15.75" thickBot="1">
      <c r="H261" s="169"/>
      <c r="M261" s="183"/>
      <c r="N261" s="184"/>
      <c r="P261" s="183"/>
      <c r="Q261" s="184"/>
      <c r="S261" s="183"/>
      <c r="T261" s="184"/>
      <c r="V261" s="183"/>
      <c r="W261" s="184"/>
      <c r="Y261" s="183"/>
      <c r="Z261" s="184"/>
      <c r="AB261" s="183"/>
      <c r="AC261" s="184"/>
      <c r="AE261" s="183"/>
      <c r="AF261" s="184"/>
      <c r="AH261" s="183"/>
      <c r="AI261" s="184"/>
      <c r="AK261" s="183"/>
      <c r="AL261" s="184"/>
      <c r="AN261" s="183"/>
      <c r="AO261" s="184"/>
    </row>
    <row r="262" spans="8:41" ht="15.75" thickBot="1">
      <c r="H262" s="169"/>
      <c r="M262" s="185" t="s">
        <v>301</v>
      </c>
      <c r="N262" s="186"/>
      <c r="P262" s="185" t="s">
        <v>301</v>
      </c>
      <c r="Q262" s="186"/>
      <c r="S262" s="185" t="s">
        <v>301</v>
      </c>
      <c r="T262" s="186"/>
      <c r="V262" s="185" t="s">
        <v>301</v>
      </c>
      <c r="W262" s="186"/>
      <c r="Y262" s="185" t="s">
        <v>301</v>
      </c>
      <c r="Z262" s="186"/>
      <c r="AB262" s="185" t="s">
        <v>301</v>
      </c>
      <c r="AC262" s="186"/>
      <c r="AE262" s="185" t="s">
        <v>301</v>
      </c>
      <c r="AF262" s="186"/>
      <c r="AH262" s="185" t="s">
        <v>301</v>
      </c>
      <c r="AI262" s="186"/>
      <c r="AK262" s="185" t="s">
        <v>301</v>
      </c>
      <c r="AL262" s="186"/>
      <c r="AN262" s="185" t="s">
        <v>301</v>
      </c>
      <c r="AO262" s="186"/>
    </row>
    <row r="263" spans="8:41" ht="15.75" thickBot="1">
      <c r="H263" s="169"/>
      <c r="L263" s="170" t="s">
        <v>278</v>
      </c>
      <c r="M263" s="202"/>
      <c r="N263" s="203"/>
      <c r="O263" s="170" t="s">
        <v>278</v>
      </c>
      <c r="P263" s="202"/>
      <c r="Q263" s="203"/>
      <c r="R263" s="170" t="s">
        <v>278</v>
      </c>
      <c r="S263" s="202"/>
      <c r="T263" s="203"/>
      <c r="U263" s="170" t="s">
        <v>278</v>
      </c>
      <c r="V263" s="202"/>
      <c r="W263" s="203"/>
      <c r="X263" s="170" t="s">
        <v>278</v>
      </c>
      <c r="Y263" s="202"/>
      <c r="Z263" s="203"/>
      <c r="AA263" s="170" t="s">
        <v>278</v>
      </c>
      <c r="AB263" s="202"/>
      <c r="AC263" s="203"/>
      <c r="AD263" s="170" t="s">
        <v>278</v>
      </c>
      <c r="AE263" s="202"/>
      <c r="AF263" s="203"/>
      <c r="AG263" s="170" t="s">
        <v>278</v>
      </c>
      <c r="AH263" s="202"/>
      <c r="AI263" s="203"/>
      <c r="AJ263" s="170" t="s">
        <v>278</v>
      </c>
      <c r="AK263" s="202"/>
      <c r="AL263" s="203"/>
      <c r="AM263" s="170" t="s">
        <v>278</v>
      </c>
      <c r="AN263" s="202"/>
      <c r="AO263" s="203"/>
    </row>
    <row r="264" spans="8:41" ht="15.75" thickBot="1">
      <c r="H264" s="169"/>
      <c r="K264" s="424">
        <f>M264+P264+S264+V264+Y264+AB264+AE264+AH264+AK264+AN264</f>
        <v>0</v>
      </c>
      <c r="L264" s="170" t="s">
        <v>279</v>
      </c>
      <c r="M264" s="189">
        <f>Mediciones!H24*1000</f>
        <v>0</v>
      </c>
      <c r="N264" s="190"/>
      <c r="O264" s="170" t="s">
        <v>279</v>
      </c>
      <c r="P264" s="189">
        <f>Mediciones!H51*1000</f>
        <v>0</v>
      </c>
      <c r="Q264" s="190"/>
      <c r="R264" s="170" t="s">
        <v>279</v>
      </c>
      <c r="S264" s="189">
        <f>Mediciones!H78*1000</f>
        <v>0</v>
      </c>
      <c r="T264" s="190"/>
      <c r="U264" s="170" t="s">
        <v>279</v>
      </c>
      <c r="V264" s="189">
        <f>Mediciones!H105*1000</f>
        <v>0</v>
      </c>
      <c r="W264" s="190"/>
      <c r="X264" s="170" t="s">
        <v>279</v>
      </c>
      <c r="Y264" s="189">
        <f>Mediciones!H132*1000</f>
        <v>0</v>
      </c>
      <c r="Z264" s="190"/>
      <c r="AA264" s="170" t="s">
        <v>279</v>
      </c>
      <c r="AB264" s="189">
        <f>Mediciones!H159*1000</f>
        <v>0</v>
      </c>
      <c r="AC264" s="190"/>
      <c r="AD264" s="170" t="s">
        <v>279</v>
      </c>
      <c r="AE264" s="189">
        <f>Mediciones!H186*1000</f>
        <v>0</v>
      </c>
      <c r="AF264" s="190"/>
      <c r="AG264" s="170" t="s">
        <v>279</v>
      </c>
      <c r="AH264" s="189">
        <f>Mediciones!H213*1000</f>
        <v>0</v>
      </c>
      <c r="AI264" s="190"/>
      <c r="AJ264" s="170" t="s">
        <v>279</v>
      </c>
      <c r="AK264" s="189">
        <f>Mediciones!H240*1000</f>
        <v>0</v>
      </c>
      <c r="AL264" s="190"/>
      <c r="AM264" s="170" t="s">
        <v>279</v>
      </c>
      <c r="AN264" s="189">
        <f>Mediciones!H267*1000</f>
        <v>0</v>
      </c>
      <c r="AO264" s="190"/>
    </row>
    <row r="265" spans="8:41" ht="15.75" thickBot="1">
      <c r="H265" s="169"/>
      <c r="K265" s="191">
        <f>M265+P265+S265+V265+Y265+AB265+AE265+AH265+AK265+AN265</f>
        <v>0</v>
      </c>
      <c r="L265" s="204" t="str">
        <f>IF(Mediciones!A24&lt;&gt;0,Mediciones!A24,"No selección")</f>
        <v>No selección</v>
      </c>
      <c r="M265" s="193">
        <f>(IF(Mediciones!$H$5=1,IF(M264=0,M263,M264)+N263,IF(M264=0,N263,M264)+M263))/1000</f>
        <v>0</v>
      </c>
      <c r="N265" s="194"/>
      <c r="O265" s="204" t="str">
        <f>$L265</f>
        <v>No selección</v>
      </c>
      <c r="P265" s="193">
        <f>(IF(Mediciones!$H$32=1,IF(P264=0,P263,P264)+Q263,IF(P264=0,Q263,P264)+P263))/1000</f>
        <v>0</v>
      </c>
      <c r="Q265" s="194"/>
      <c r="R265" s="204" t="str">
        <f>$L265</f>
        <v>No selección</v>
      </c>
      <c r="S265" s="193">
        <f>(IF(Mediciones!$H$59=1,IF(S264=0,S263,S264)+T263,IF(S264=0,T263,S264)+S263))/1000</f>
        <v>0</v>
      </c>
      <c r="T265" s="194"/>
      <c r="U265" s="204" t="str">
        <f>$L265</f>
        <v>No selección</v>
      </c>
      <c r="V265" s="193">
        <f>(IF(Mediciones!$H$86=1,IF(V264=0,V263,V264)+W263,IF(V264=0,W263,V264)+V263))/1000</f>
        <v>0</v>
      </c>
      <c r="W265" s="194"/>
      <c r="X265" s="204" t="str">
        <f>$L265</f>
        <v>No selección</v>
      </c>
      <c r="Y265" s="193">
        <f>(IF(Mediciones!$H$113=1,IF(Y264=0,Y263,Y264)+Z263,IF(Y264=0,Z263,Y264)+Y263))/1000</f>
        <v>0</v>
      </c>
      <c r="Z265" s="194"/>
      <c r="AA265" s="204" t="str">
        <f>$L265</f>
        <v>No selección</v>
      </c>
      <c r="AB265" s="193">
        <f>(IF(Mediciones!$H$140=1,IF(AB264=0,AB263,AB264)+AC263,IF(AB264=0,AC263,AB264)+AB263))/1000</f>
        <v>0</v>
      </c>
      <c r="AC265" s="194"/>
      <c r="AD265" s="204" t="str">
        <f>$L265</f>
        <v>No selección</v>
      </c>
      <c r="AE265" s="193">
        <f>(IF(Mediciones!$H$167=1,IF(AE264=0,AE263,AE264)+AF263,IF(AE264=0,AF263,AE264)+AE263))/1000</f>
        <v>0</v>
      </c>
      <c r="AF265" s="194"/>
      <c r="AG265" s="204" t="str">
        <f>$L265</f>
        <v>No selección</v>
      </c>
      <c r="AH265" s="193">
        <f>(IF(Mediciones!$H$194=1,IF(AH264=0,AH263,AH264)+AI263,IF(AH264=0,AI263,AH264)+AH263))/1000</f>
        <v>0</v>
      </c>
      <c r="AI265" s="194"/>
      <c r="AJ265" s="204" t="str">
        <f>$L265</f>
        <v>No selección</v>
      </c>
      <c r="AK265" s="193">
        <f>(IF(Mediciones!$H$221=1,IF(AK264=0,AK263,AK264)+AL263,IF(AK264=0,AL263,AK264)+AK263))/1000</f>
        <v>0</v>
      </c>
      <c r="AL265" s="194"/>
      <c r="AM265" s="204" t="str">
        <f>$L265</f>
        <v>No selección</v>
      </c>
      <c r="AN265" s="193">
        <f>(IF(Mediciones!$H$248=1,IF(AN264=0,AN263,AN264)+AO263,IF(AN264=0,AO263,AN264)+AN263))/1000</f>
        <v>0</v>
      </c>
      <c r="AO265" s="194"/>
    </row>
    <row r="266" spans="8:41" ht="15">
      <c r="H266" s="169"/>
      <c r="M266" s="181" t="s">
        <v>145</v>
      </c>
      <c r="N266" s="182" t="s">
        <v>1</v>
      </c>
      <c r="P266" s="181" t="s">
        <v>145</v>
      </c>
      <c r="Q266" s="182" t="s">
        <v>1</v>
      </c>
      <c r="S266" s="181" t="s">
        <v>145</v>
      </c>
      <c r="T266" s="182" t="s">
        <v>1</v>
      </c>
      <c r="V266" s="181" t="s">
        <v>145</v>
      </c>
      <c r="W266" s="182" t="s">
        <v>1</v>
      </c>
      <c r="Y266" s="181" t="s">
        <v>145</v>
      </c>
      <c r="Z266" s="182" t="s">
        <v>1</v>
      </c>
      <c r="AB266" s="181" t="s">
        <v>145</v>
      </c>
      <c r="AC266" s="182" t="s">
        <v>1</v>
      </c>
      <c r="AE266" s="181" t="s">
        <v>145</v>
      </c>
      <c r="AF266" s="182" t="s">
        <v>1</v>
      </c>
      <c r="AH266" s="181" t="s">
        <v>145</v>
      </c>
      <c r="AI266" s="182" t="s">
        <v>1</v>
      </c>
      <c r="AK266" s="181" t="s">
        <v>145</v>
      </c>
      <c r="AL266" s="182" t="s">
        <v>1</v>
      </c>
      <c r="AN266" s="181" t="s">
        <v>145</v>
      </c>
      <c r="AO266" s="182" t="s">
        <v>1</v>
      </c>
    </row>
    <row r="267" spans="8:41" ht="15.75" thickBot="1">
      <c r="H267" s="169"/>
      <c r="M267" s="183"/>
      <c r="N267" s="184"/>
      <c r="P267" s="183"/>
      <c r="Q267" s="184"/>
      <c r="S267" s="183"/>
      <c r="T267" s="184"/>
      <c r="V267" s="183"/>
      <c r="W267" s="184"/>
      <c r="Y267" s="183"/>
      <c r="Z267" s="184"/>
      <c r="AB267" s="183"/>
      <c r="AC267" s="184"/>
      <c r="AE267" s="183"/>
      <c r="AF267" s="184"/>
      <c r="AH267" s="183"/>
      <c r="AI267" s="184"/>
      <c r="AK267" s="183"/>
      <c r="AL267" s="184"/>
      <c r="AN267" s="183"/>
      <c r="AO267" s="184"/>
    </row>
    <row r="268" spans="8:41" ht="15.75" thickBot="1">
      <c r="H268" s="169"/>
      <c r="M268" s="185" t="s">
        <v>301</v>
      </c>
      <c r="N268" s="186"/>
      <c r="P268" s="185" t="s">
        <v>301</v>
      </c>
      <c r="Q268" s="186"/>
      <c r="S268" s="185" t="s">
        <v>301</v>
      </c>
      <c r="T268" s="186"/>
      <c r="V268" s="185" t="s">
        <v>301</v>
      </c>
      <c r="W268" s="186"/>
      <c r="Y268" s="185" t="s">
        <v>301</v>
      </c>
      <c r="Z268" s="186"/>
      <c r="AB268" s="185" t="s">
        <v>301</v>
      </c>
      <c r="AC268" s="186"/>
      <c r="AE268" s="185" t="s">
        <v>301</v>
      </c>
      <c r="AF268" s="186"/>
      <c r="AH268" s="185" t="s">
        <v>301</v>
      </c>
      <c r="AI268" s="186"/>
      <c r="AK268" s="185" t="s">
        <v>301</v>
      </c>
      <c r="AL268" s="186"/>
      <c r="AN268" s="185" t="s">
        <v>301</v>
      </c>
      <c r="AO268" s="186"/>
    </row>
    <row r="269" spans="8:41" ht="15">
      <c r="H269" s="169"/>
      <c r="M269" s="181" t="s">
        <v>145</v>
      </c>
      <c r="N269" s="182" t="s">
        <v>1</v>
      </c>
      <c r="P269" s="181" t="s">
        <v>145</v>
      </c>
      <c r="Q269" s="182" t="s">
        <v>1</v>
      </c>
      <c r="S269" s="181" t="s">
        <v>145</v>
      </c>
      <c r="T269" s="182" t="s">
        <v>1</v>
      </c>
      <c r="V269" s="181" t="s">
        <v>145</v>
      </c>
      <c r="W269" s="182" t="s">
        <v>1</v>
      </c>
      <c r="Y269" s="181" t="s">
        <v>145</v>
      </c>
      <c r="Z269" s="182" t="s">
        <v>1</v>
      </c>
      <c r="AB269" s="181" t="s">
        <v>145</v>
      </c>
      <c r="AC269" s="182" t="s">
        <v>1</v>
      </c>
      <c r="AE269" s="181" t="s">
        <v>145</v>
      </c>
      <c r="AF269" s="182" t="s">
        <v>1</v>
      </c>
      <c r="AH269" s="181" t="s">
        <v>145</v>
      </c>
      <c r="AI269" s="182" t="s">
        <v>1</v>
      </c>
      <c r="AK269" s="181" t="s">
        <v>145</v>
      </c>
      <c r="AL269" s="182" t="s">
        <v>1</v>
      </c>
      <c r="AN269" s="181" t="s">
        <v>145</v>
      </c>
      <c r="AO269" s="182" t="s">
        <v>1</v>
      </c>
    </row>
    <row r="270" spans="8:41" ht="15.75" thickBot="1">
      <c r="H270" s="169"/>
      <c r="M270" s="183"/>
      <c r="N270" s="184"/>
      <c r="P270" s="183"/>
      <c r="Q270" s="184"/>
      <c r="S270" s="183"/>
      <c r="T270" s="184"/>
      <c r="V270" s="183"/>
      <c r="W270" s="184"/>
      <c r="Y270" s="183"/>
      <c r="Z270" s="184"/>
      <c r="AB270" s="183"/>
      <c r="AC270" s="184"/>
      <c r="AE270" s="183"/>
      <c r="AF270" s="184"/>
      <c r="AH270" s="183"/>
      <c r="AI270" s="184"/>
      <c r="AK270" s="183"/>
      <c r="AL270" s="184"/>
      <c r="AN270" s="183"/>
      <c r="AO270" s="184"/>
    </row>
    <row r="271" spans="8:41" ht="15.75" thickBot="1">
      <c r="H271" s="169"/>
      <c r="M271" s="185" t="s">
        <v>301</v>
      </c>
      <c r="N271" s="186"/>
      <c r="P271" s="185" t="s">
        <v>301</v>
      </c>
      <c r="Q271" s="186"/>
      <c r="S271" s="185" t="s">
        <v>301</v>
      </c>
      <c r="T271" s="186"/>
      <c r="V271" s="185" t="s">
        <v>301</v>
      </c>
      <c r="W271" s="186"/>
      <c r="Y271" s="185" t="s">
        <v>301</v>
      </c>
      <c r="Z271" s="186"/>
      <c r="AB271" s="185" t="s">
        <v>301</v>
      </c>
      <c r="AC271" s="186"/>
      <c r="AE271" s="185" t="s">
        <v>301</v>
      </c>
      <c r="AF271" s="186"/>
      <c r="AH271" s="185" t="s">
        <v>301</v>
      </c>
      <c r="AI271" s="186"/>
      <c r="AK271" s="185" t="s">
        <v>301</v>
      </c>
      <c r="AL271" s="186"/>
      <c r="AN271" s="185" t="s">
        <v>301</v>
      </c>
      <c r="AO271" s="186"/>
    </row>
    <row r="272" spans="8:41" ht="15.75" thickBot="1">
      <c r="H272" s="169"/>
      <c r="L272" s="170" t="s">
        <v>278</v>
      </c>
      <c r="M272" s="202"/>
      <c r="N272" s="203"/>
      <c r="O272" s="170" t="s">
        <v>278</v>
      </c>
      <c r="P272" s="202"/>
      <c r="Q272" s="203"/>
      <c r="R272" s="170" t="s">
        <v>278</v>
      </c>
      <c r="S272" s="202"/>
      <c r="T272" s="203"/>
      <c r="U272" s="170" t="s">
        <v>278</v>
      </c>
      <c r="V272" s="202"/>
      <c r="W272" s="203"/>
      <c r="X272" s="170" t="s">
        <v>278</v>
      </c>
      <c r="Y272" s="202"/>
      <c r="Z272" s="203"/>
      <c r="AA272" s="170" t="s">
        <v>278</v>
      </c>
      <c r="AB272" s="202"/>
      <c r="AC272" s="203"/>
      <c r="AD272" s="170" t="s">
        <v>278</v>
      </c>
      <c r="AE272" s="202"/>
      <c r="AF272" s="203"/>
      <c r="AG272" s="170" t="s">
        <v>278</v>
      </c>
      <c r="AH272" s="202"/>
      <c r="AI272" s="203"/>
      <c r="AJ272" s="170" t="s">
        <v>278</v>
      </c>
      <c r="AK272" s="202"/>
      <c r="AL272" s="203"/>
      <c r="AM272" s="170" t="s">
        <v>278</v>
      </c>
      <c r="AN272" s="202"/>
      <c r="AO272" s="203"/>
    </row>
    <row r="273" spans="8:41" ht="15.75" thickBot="1">
      <c r="H273" s="169"/>
      <c r="K273" s="424">
        <f>M273+P273+S273+V273+Y273+AB273+AE273+AH273+AK273+AN273</f>
        <v>0</v>
      </c>
      <c r="L273" s="170" t="s">
        <v>279</v>
      </c>
      <c r="M273" s="189">
        <f>Mediciones!H25*1000</f>
        <v>0</v>
      </c>
      <c r="N273" s="190"/>
      <c r="O273" s="170" t="s">
        <v>279</v>
      </c>
      <c r="P273" s="189">
        <f>Mediciones!H52*1000</f>
        <v>0</v>
      </c>
      <c r="Q273" s="190"/>
      <c r="R273" s="170" t="s">
        <v>279</v>
      </c>
      <c r="S273" s="189">
        <f>Mediciones!H79*1000</f>
        <v>0</v>
      </c>
      <c r="T273" s="190"/>
      <c r="U273" s="170" t="s">
        <v>279</v>
      </c>
      <c r="V273" s="189">
        <f>Mediciones!H106*1000</f>
        <v>0</v>
      </c>
      <c r="W273" s="190"/>
      <c r="X273" s="170" t="s">
        <v>279</v>
      </c>
      <c r="Y273" s="189">
        <f>Mediciones!H133*1000</f>
        <v>0</v>
      </c>
      <c r="Z273" s="190"/>
      <c r="AA273" s="170" t="s">
        <v>279</v>
      </c>
      <c r="AB273" s="189">
        <f>Mediciones!H160*1000</f>
        <v>0</v>
      </c>
      <c r="AC273" s="190"/>
      <c r="AD273" s="170" t="s">
        <v>279</v>
      </c>
      <c r="AE273" s="189">
        <f>Mediciones!H187*1000</f>
        <v>0</v>
      </c>
      <c r="AF273" s="190"/>
      <c r="AG273" s="170" t="s">
        <v>279</v>
      </c>
      <c r="AH273" s="189">
        <f>Mediciones!H214*1000</f>
        <v>0</v>
      </c>
      <c r="AI273" s="190"/>
      <c r="AJ273" s="170" t="s">
        <v>279</v>
      </c>
      <c r="AK273" s="189">
        <f>Mediciones!H241*1000</f>
        <v>0</v>
      </c>
      <c r="AL273" s="190"/>
      <c r="AM273" s="170" t="s">
        <v>279</v>
      </c>
      <c r="AN273" s="189">
        <f>Mediciones!H268*1000</f>
        <v>0</v>
      </c>
      <c r="AO273" s="190"/>
    </row>
    <row r="274" spans="8:41" ht="21.75" customHeight="1" thickBot="1">
      <c r="H274" s="169"/>
      <c r="K274" s="191">
        <f>M274+P274+S274+V274+Y274+AB274+AE274+AH274+AK274+AN274</f>
        <v>0</v>
      </c>
      <c r="L274" s="204" t="str">
        <f>IF(Mediciones!A25&lt;&gt;0,Mediciones!A25,"No selección")</f>
        <v>No selección</v>
      </c>
      <c r="M274" s="193">
        <f>(IF(Mediciones!$H$5=1,IF(M273=0,M272,M273)+N272,IF(M273=0,N272,M273)+M272))/1000</f>
        <v>0</v>
      </c>
      <c r="N274" s="194"/>
      <c r="O274" s="204" t="str">
        <f>$L274</f>
        <v>No selección</v>
      </c>
      <c r="P274" s="193">
        <f>(IF(Mediciones!$H$32=1,IF(P273=0,P272,P273)+Q272,IF(P273=0,Q272,P273)+P272))/1000</f>
        <v>0</v>
      </c>
      <c r="Q274" s="194"/>
      <c r="R274" s="204" t="str">
        <f>$L274</f>
        <v>No selección</v>
      </c>
      <c r="S274" s="193">
        <f>(IF(Mediciones!$H$59=1,IF(S273=0,S272,S273)+T272,IF(S273=0,T272,S273)+S272))/1000</f>
        <v>0</v>
      </c>
      <c r="T274" s="194"/>
      <c r="U274" s="204" t="str">
        <f>$L274</f>
        <v>No selección</v>
      </c>
      <c r="V274" s="193">
        <f>(IF(Mediciones!$H$86=1,IF(V273=0,V272,V273)+W272,IF(V273=0,W272,V273)+V272))/1000</f>
        <v>0</v>
      </c>
      <c r="W274" s="194"/>
      <c r="X274" s="204" t="str">
        <f>$L274</f>
        <v>No selección</v>
      </c>
      <c r="Y274" s="193">
        <f>(IF(Mediciones!$H$113=1,IF(Y273=0,Y272,Y273)+Z272,IF(Y273=0,Z272,Y273)+Y272))/1000</f>
        <v>0</v>
      </c>
      <c r="Z274" s="194"/>
      <c r="AA274" s="204" t="str">
        <f>$L274</f>
        <v>No selección</v>
      </c>
      <c r="AB274" s="193">
        <f>(IF(Mediciones!$H$140=1,IF(AB273=0,AB272,AB273)+AC272,IF(AB273=0,AC272,AB273)+AB272))/1000</f>
        <v>0</v>
      </c>
      <c r="AC274" s="194"/>
      <c r="AD274" s="204" t="str">
        <f>$L274</f>
        <v>No selección</v>
      </c>
      <c r="AE274" s="193">
        <f>(IF(Mediciones!$H$167=1,IF(AE273=0,AE272,AE273)+AF272,IF(AE273=0,AF272,AE273)+AE272))/1000</f>
        <v>0</v>
      </c>
      <c r="AF274" s="194"/>
      <c r="AG274" s="204" t="str">
        <f>$L274</f>
        <v>No selección</v>
      </c>
      <c r="AH274" s="193">
        <f>(IF(Mediciones!$H$194=1,IF(AH273=0,AH272,AH273)+AI272,IF(AH273=0,AI272,AH273)+AH272))/1000</f>
        <v>0</v>
      </c>
      <c r="AI274" s="194"/>
      <c r="AJ274" s="204" t="str">
        <f>$L274</f>
        <v>No selección</v>
      </c>
      <c r="AK274" s="193">
        <f>(IF(Mediciones!$H$221=1,IF(AK273=0,AK272,AK273)+AL272,IF(AK273=0,AL272,AK273)+AK272))/1000</f>
        <v>0</v>
      </c>
      <c r="AL274" s="194"/>
      <c r="AM274" s="204" t="str">
        <f>$L274</f>
        <v>No selección</v>
      </c>
      <c r="AN274" s="193">
        <f>(IF(Mediciones!$H$248=1,IF(AN273=0,AN272,AN273)+AO272,IF(AN273=0,AO272,AN273)+AN272))/1000</f>
        <v>0</v>
      </c>
      <c r="AO274" s="194"/>
    </row>
    <row r="275" spans="8:41" ht="15">
      <c r="H275" s="169"/>
      <c r="K275" s="400"/>
      <c r="L275" s="401"/>
      <c r="M275" s="402" t="s">
        <v>145</v>
      </c>
      <c r="N275" s="403" t="s">
        <v>1</v>
      </c>
      <c r="O275" s="401"/>
      <c r="P275" s="402" t="s">
        <v>145</v>
      </c>
      <c r="Q275" s="403" t="s">
        <v>1</v>
      </c>
      <c r="R275" s="401"/>
      <c r="S275" s="402" t="s">
        <v>145</v>
      </c>
      <c r="T275" s="403" t="s">
        <v>1</v>
      </c>
      <c r="U275" s="401"/>
      <c r="V275" s="402" t="s">
        <v>145</v>
      </c>
      <c r="W275" s="403" t="s">
        <v>1</v>
      </c>
      <c r="X275" s="401"/>
      <c r="Y275" s="402" t="s">
        <v>145</v>
      </c>
      <c r="Z275" s="403" t="s">
        <v>1</v>
      </c>
      <c r="AA275" s="401"/>
      <c r="AB275" s="402" t="s">
        <v>145</v>
      </c>
      <c r="AC275" s="403" t="s">
        <v>1</v>
      </c>
      <c r="AD275" s="401"/>
      <c r="AE275" s="402" t="s">
        <v>145</v>
      </c>
      <c r="AF275" s="403" t="s">
        <v>1</v>
      </c>
      <c r="AG275" s="401"/>
      <c r="AH275" s="402" t="s">
        <v>145</v>
      </c>
      <c r="AI275" s="403" t="s">
        <v>1</v>
      </c>
      <c r="AJ275" s="401"/>
      <c r="AK275" s="402" t="s">
        <v>145</v>
      </c>
      <c r="AL275" s="403" t="s">
        <v>1</v>
      </c>
      <c r="AM275" s="401"/>
      <c r="AN275" s="402" t="s">
        <v>145</v>
      </c>
      <c r="AO275" s="403" t="s">
        <v>1</v>
      </c>
    </row>
    <row r="276" spans="8:41" ht="15.75" thickBot="1">
      <c r="H276" s="169"/>
      <c r="K276" s="400"/>
      <c r="L276" s="401"/>
      <c r="M276" s="404"/>
      <c r="N276" s="405"/>
      <c r="O276" s="401"/>
      <c r="P276" s="404"/>
      <c r="Q276" s="405"/>
      <c r="R276" s="401"/>
      <c r="S276" s="404"/>
      <c r="T276" s="405"/>
      <c r="U276" s="401"/>
      <c r="V276" s="404"/>
      <c r="W276" s="405"/>
      <c r="X276" s="401"/>
      <c r="Y276" s="404"/>
      <c r="Z276" s="405"/>
      <c r="AA276" s="401"/>
      <c r="AB276" s="404"/>
      <c r="AC276" s="405"/>
      <c r="AD276" s="401"/>
      <c r="AE276" s="404"/>
      <c r="AF276" s="405"/>
      <c r="AG276" s="401"/>
      <c r="AH276" s="404"/>
      <c r="AI276" s="405"/>
      <c r="AJ276" s="401"/>
      <c r="AK276" s="404"/>
      <c r="AL276" s="405"/>
      <c r="AM276" s="401"/>
      <c r="AN276" s="404"/>
      <c r="AO276" s="405"/>
    </row>
    <row r="277" spans="8:41" ht="15.75" thickBot="1">
      <c r="H277" s="169"/>
      <c r="K277" s="400"/>
      <c r="L277" s="401"/>
      <c r="M277" s="406" t="s">
        <v>301</v>
      </c>
      <c r="N277" s="407"/>
      <c r="O277" s="401"/>
      <c r="P277" s="406" t="s">
        <v>301</v>
      </c>
      <c r="Q277" s="407"/>
      <c r="R277" s="401"/>
      <c r="S277" s="406" t="s">
        <v>301</v>
      </c>
      <c r="T277" s="407"/>
      <c r="U277" s="401"/>
      <c r="V277" s="406" t="s">
        <v>301</v>
      </c>
      <c r="W277" s="407"/>
      <c r="X277" s="401"/>
      <c r="Y277" s="406" t="s">
        <v>301</v>
      </c>
      <c r="Z277" s="407"/>
      <c r="AA277" s="401"/>
      <c r="AB277" s="406" t="s">
        <v>301</v>
      </c>
      <c r="AC277" s="407"/>
      <c r="AD277" s="401"/>
      <c r="AE277" s="406" t="s">
        <v>301</v>
      </c>
      <c r="AF277" s="407"/>
      <c r="AG277" s="401"/>
      <c r="AH277" s="406" t="s">
        <v>301</v>
      </c>
      <c r="AI277" s="407"/>
      <c r="AJ277" s="401"/>
      <c r="AK277" s="406" t="s">
        <v>301</v>
      </c>
      <c r="AL277" s="407"/>
      <c r="AM277" s="401"/>
      <c r="AN277" s="406" t="s">
        <v>301</v>
      </c>
      <c r="AO277" s="407"/>
    </row>
    <row r="278" spans="8:41" ht="15">
      <c r="H278" s="169"/>
      <c r="K278" s="400"/>
      <c r="L278" s="401"/>
      <c r="M278" s="402" t="s">
        <v>145</v>
      </c>
      <c r="N278" s="403" t="s">
        <v>1</v>
      </c>
      <c r="O278" s="401"/>
      <c r="P278" s="402" t="s">
        <v>145</v>
      </c>
      <c r="Q278" s="403" t="s">
        <v>1</v>
      </c>
      <c r="R278" s="401"/>
      <c r="S278" s="402" t="s">
        <v>145</v>
      </c>
      <c r="T278" s="403" t="s">
        <v>1</v>
      </c>
      <c r="U278" s="401"/>
      <c r="V278" s="402" t="s">
        <v>145</v>
      </c>
      <c r="W278" s="403" t="s">
        <v>1</v>
      </c>
      <c r="X278" s="401"/>
      <c r="Y278" s="402" t="s">
        <v>145</v>
      </c>
      <c r="Z278" s="403" t="s">
        <v>1</v>
      </c>
      <c r="AA278" s="401"/>
      <c r="AB278" s="402" t="s">
        <v>145</v>
      </c>
      <c r="AC278" s="403" t="s">
        <v>1</v>
      </c>
      <c r="AD278" s="401"/>
      <c r="AE278" s="402" t="s">
        <v>145</v>
      </c>
      <c r="AF278" s="403" t="s">
        <v>1</v>
      </c>
      <c r="AG278" s="401"/>
      <c r="AH278" s="402" t="s">
        <v>145</v>
      </c>
      <c r="AI278" s="403" t="s">
        <v>1</v>
      </c>
      <c r="AJ278" s="401"/>
      <c r="AK278" s="402" t="s">
        <v>145</v>
      </c>
      <c r="AL278" s="403" t="s">
        <v>1</v>
      </c>
      <c r="AM278" s="401"/>
      <c r="AN278" s="402" t="s">
        <v>145</v>
      </c>
      <c r="AO278" s="403" t="s">
        <v>1</v>
      </c>
    </row>
    <row r="279" spans="8:41" ht="15.75" thickBot="1">
      <c r="H279" s="169"/>
      <c r="K279" s="400"/>
      <c r="L279" s="401"/>
      <c r="M279" s="404"/>
      <c r="N279" s="405"/>
      <c r="O279" s="401"/>
      <c r="P279" s="404"/>
      <c r="Q279" s="405"/>
      <c r="R279" s="401"/>
      <c r="S279" s="404"/>
      <c r="T279" s="405"/>
      <c r="U279" s="401"/>
      <c r="V279" s="404"/>
      <c r="W279" s="405"/>
      <c r="X279" s="401"/>
      <c r="Y279" s="404"/>
      <c r="Z279" s="405"/>
      <c r="AA279" s="401"/>
      <c r="AB279" s="404"/>
      <c r="AC279" s="405"/>
      <c r="AD279" s="401"/>
      <c r="AE279" s="404"/>
      <c r="AF279" s="405"/>
      <c r="AG279" s="401"/>
      <c r="AH279" s="404"/>
      <c r="AI279" s="405"/>
      <c r="AJ279" s="401"/>
      <c r="AK279" s="404"/>
      <c r="AL279" s="405"/>
      <c r="AM279" s="401"/>
      <c r="AN279" s="404"/>
      <c r="AO279" s="405"/>
    </row>
    <row r="280" spans="8:41" ht="15.75" thickBot="1">
      <c r="H280" s="169"/>
      <c r="K280" s="400"/>
      <c r="L280" s="401"/>
      <c r="M280" s="406" t="s">
        <v>301</v>
      </c>
      <c r="N280" s="407"/>
      <c r="O280" s="401"/>
      <c r="P280" s="406" t="s">
        <v>301</v>
      </c>
      <c r="Q280" s="407"/>
      <c r="R280" s="401"/>
      <c r="S280" s="406" t="s">
        <v>301</v>
      </c>
      <c r="T280" s="407"/>
      <c r="U280" s="401"/>
      <c r="V280" s="406" t="s">
        <v>301</v>
      </c>
      <c r="W280" s="407"/>
      <c r="X280" s="401"/>
      <c r="Y280" s="406" t="s">
        <v>301</v>
      </c>
      <c r="Z280" s="407"/>
      <c r="AA280" s="401"/>
      <c r="AB280" s="406" t="s">
        <v>301</v>
      </c>
      <c r="AC280" s="407"/>
      <c r="AD280" s="401"/>
      <c r="AE280" s="406" t="s">
        <v>301</v>
      </c>
      <c r="AF280" s="407"/>
      <c r="AG280" s="401"/>
      <c r="AH280" s="406" t="s">
        <v>301</v>
      </c>
      <c r="AI280" s="407"/>
      <c r="AJ280" s="401"/>
      <c r="AK280" s="406" t="s">
        <v>301</v>
      </c>
      <c r="AL280" s="407"/>
      <c r="AM280" s="401"/>
      <c r="AN280" s="406" t="s">
        <v>301</v>
      </c>
      <c r="AO280" s="407"/>
    </row>
    <row r="281" spans="8:41" ht="15.75" thickBot="1">
      <c r="H281" s="169"/>
      <c r="K281" s="400"/>
      <c r="L281" s="401" t="s">
        <v>278</v>
      </c>
      <c r="M281" s="416"/>
      <c r="N281" s="417"/>
      <c r="O281" s="401" t="s">
        <v>278</v>
      </c>
      <c r="P281" s="416"/>
      <c r="Q281" s="417"/>
      <c r="R281" s="401" t="s">
        <v>278</v>
      </c>
      <c r="S281" s="416"/>
      <c r="T281" s="417"/>
      <c r="U281" s="401" t="s">
        <v>278</v>
      </c>
      <c r="V281" s="416"/>
      <c r="W281" s="417"/>
      <c r="X281" s="401" t="s">
        <v>278</v>
      </c>
      <c r="Y281" s="416"/>
      <c r="Z281" s="417"/>
      <c r="AA281" s="401" t="s">
        <v>278</v>
      </c>
      <c r="AB281" s="416"/>
      <c r="AC281" s="417"/>
      <c r="AD281" s="401" t="s">
        <v>278</v>
      </c>
      <c r="AE281" s="416"/>
      <c r="AF281" s="417"/>
      <c r="AG281" s="401" t="s">
        <v>278</v>
      </c>
      <c r="AH281" s="416"/>
      <c r="AI281" s="417"/>
      <c r="AJ281" s="401" t="s">
        <v>278</v>
      </c>
      <c r="AK281" s="416"/>
      <c r="AL281" s="417"/>
      <c r="AM281" s="401" t="s">
        <v>278</v>
      </c>
      <c r="AN281" s="416"/>
      <c r="AO281" s="417"/>
    </row>
    <row r="282" spans="8:41" ht="15.75" thickBot="1">
      <c r="H282" s="169"/>
      <c r="K282" s="424">
        <f>M282+P282+S282+V282+Y282+AB282+AE282+AH282+AK282+AN282</f>
        <v>0</v>
      </c>
      <c r="L282" s="401" t="s">
        <v>279</v>
      </c>
      <c r="M282" s="418">
        <f>Mediciones!H26*1000</f>
        <v>0</v>
      </c>
      <c r="N282" s="412"/>
      <c r="O282" s="401" t="s">
        <v>279</v>
      </c>
      <c r="P282" s="418">
        <f>Mediciones!H53*1000</f>
        <v>0</v>
      </c>
      <c r="Q282" s="412"/>
      <c r="R282" s="401" t="s">
        <v>279</v>
      </c>
      <c r="S282" s="418">
        <f>Mediciones!H80*1000</f>
        <v>0</v>
      </c>
      <c r="T282" s="412"/>
      <c r="U282" s="401" t="s">
        <v>279</v>
      </c>
      <c r="V282" s="418">
        <f>Mediciones!H107*1000</f>
        <v>0</v>
      </c>
      <c r="W282" s="412"/>
      <c r="X282" s="401" t="s">
        <v>279</v>
      </c>
      <c r="Y282" s="418">
        <f>Mediciones!H134*1000</f>
        <v>0</v>
      </c>
      <c r="Z282" s="412"/>
      <c r="AA282" s="401" t="s">
        <v>279</v>
      </c>
      <c r="AB282" s="418">
        <f>Mediciones!H161*1000</f>
        <v>0</v>
      </c>
      <c r="AC282" s="412"/>
      <c r="AD282" s="401" t="s">
        <v>279</v>
      </c>
      <c r="AE282" s="418">
        <f>Mediciones!H188*1000</f>
        <v>0</v>
      </c>
      <c r="AF282" s="412"/>
      <c r="AG282" s="401" t="s">
        <v>279</v>
      </c>
      <c r="AH282" s="418">
        <f>Mediciones!H215*1000</f>
        <v>0</v>
      </c>
      <c r="AI282" s="412"/>
      <c r="AJ282" s="401" t="s">
        <v>279</v>
      </c>
      <c r="AK282" s="418">
        <f>Mediciones!H242*1000</f>
        <v>0</v>
      </c>
      <c r="AL282" s="412"/>
      <c r="AM282" s="401" t="s">
        <v>279</v>
      </c>
      <c r="AN282" s="418">
        <f>Mediciones!H269*1000</f>
        <v>0</v>
      </c>
      <c r="AO282" s="412"/>
    </row>
    <row r="283" spans="8:41" ht="21.75" customHeight="1" thickBot="1">
      <c r="H283" s="169"/>
      <c r="K283" s="413">
        <f>M283+P283+S283+V283+Y283+AB283+AE283+AH283+AK283+AN283</f>
        <v>0</v>
      </c>
      <c r="L283" s="419" t="str">
        <f>IF(Mediciones!A26&lt;&gt;0,Mediciones!A26,"No selección")</f>
        <v>No selección</v>
      </c>
      <c r="M283" s="193">
        <f>(IF(Mediciones!$H$5=1,IF(M282=0,M281,M282)+N281,IF(M282=0,N281,M282)+M281))/1000</f>
        <v>0</v>
      </c>
      <c r="N283" s="194"/>
      <c r="O283" s="204" t="str">
        <f>$L283</f>
        <v>No selección</v>
      </c>
      <c r="P283" s="193">
        <f>(IF(Mediciones!$H$32=1,IF(P282=0,P281,P282)+Q281,IF(P282=0,Q281,P282)+P281))/1000</f>
        <v>0</v>
      </c>
      <c r="Q283" s="194"/>
      <c r="R283" s="204" t="str">
        <f>$L283</f>
        <v>No selección</v>
      </c>
      <c r="S283" s="193">
        <f>(IF(Mediciones!$H$59=1,IF(S282=0,S281,S282)+T281,IF(S282=0,T281,S282)+S281))/1000</f>
        <v>0</v>
      </c>
      <c r="T283" s="194"/>
      <c r="U283" s="204" t="str">
        <f>$L283</f>
        <v>No selección</v>
      </c>
      <c r="V283" s="193">
        <f>(IF(Mediciones!$H$86=1,IF(V282=0,V281,V282)+W281,IF(V282=0,W281,V282)+V281))/1000</f>
        <v>0</v>
      </c>
      <c r="W283" s="194"/>
      <c r="X283" s="204" t="str">
        <f>$L283</f>
        <v>No selección</v>
      </c>
      <c r="Y283" s="193">
        <f>(IF(Mediciones!$H$113=1,IF(Y282=0,Y281,Y282)+Z281,IF(Y282=0,Z281,Y282)+Y281))/1000</f>
        <v>0</v>
      </c>
      <c r="Z283" s="194"/>
      <c r="AA283" s="204" t="str">
        <f>$L283</f>
        <v>No selección</v>
      </c>
      <c r="AB283" s="193">
        <f>(IF(Mediciones!$H$140=1,IF(AB282=0,AB281,AB282)+AC281,IF(AB282=0,AC281,AB282)+AB281))/1000</f>
        <v>0</v>
      </c>
      <c r="AC283" s="194"/>
      <c r="AD283" s="204" t="str">
        <f>$L283</f>
        <v>No selección</v>
      </c>
      <c r="AE283" s="193">
        <f>(IF(Mediciones!$H$167=1,IF(AE282=0,AE281,AE282)+AF281,IF(AE282=0,AF281,AE282)+AE281))/1000</f>
        <v>0</v>
      </c>
      <c r="AF283" s="194"/>
      <c r="AG283" s="204" t="str">
        <f>$L283</f>
        <v>No selección</v>
      </c>
      <c r="AH283" s="193">
        <f>(IF(Mediciones!$H$194=1,IF(AH282=0,AH281,AH282)+AI281,IF(AH282=0,AI281,AH282)+AH281))/1000</f>
        <v>0</v>
      </c>
      <c r="AI283" s="194"/>
      <c r="AJ283" s="204" t="str">
        <f>$L283</f>
        <v>No selección</v>
      </c>
      <c r="AK283" s="193">
        <f>(IF(Mediciones!$H$221=1,IF(AK282=0,AK281,AK282)+AL281,IF(AK282=0,AL281,AK282)+AK281))/1000</f>
        <v>0</v>
      </c>
      <c r="AL283" s="194"/>
      <c r="AM283" s="204" t="str">
        <f>$L283</f>
        <v>No selección</v>
      </c>
      <c r="AN283" s="193">
        <f>(IF(Mediciones!$H$248=1,IF(AN282=0,AN281,AN282)+AO281,IF(AN282=0,AO281,AN282)+AN281))/1000</f>
        <v>0</v>
      </c>
      <c r="AO283" s="194"/>
    </row>
    <row r="284" spans="8:41" ht="15">
      <c r="H284" s="169"/>
      <c r="K284" s="400"/>
      <c r="L284" s="401"/>
      <c r="M284" s="402" t="s">
        <v>145</v>
      </c>
      <c r="N284" s="403" t="s">
        <v>1</v>
      </c>
      <c r="O284" s="401"/>
      <c r="P284" s="402" t="s">
        <v>145</v>
      </c>
      <c r="Q284" s="403" t="s">
        <v>1</v>
      </c>
      <c r="R284" s="401"/>
      <c r="S284" s="402" t="s">
        <v>145</v>
      </c>
      <c r="T284" s="403" t="s">
        <v>1</v>
      </c>
      <c r="U284" s="401"/>
      <c r="V284" s="402" t="s">
        <v>145</v>
      </c>
      <c r="W284" s="403" t="s">
        <v>1</v>
      </c>
      <c r="X284" s="401"/>
      <c r="Y284" s="402" t="s">
        <v>145</v>
      </c>
      <c r="Z284" s="403" t="s">
        <v>1</v>
      </c>
      <c r="AA284" s="401"/>
      <c r="AB284" s="402" t="s">
        <v>145</v>
      </c>
      <c r="AC284" s="403" t="s">
        <v>1</v>
      </c>
      <c r="AD284" s="401"/>
      <c r="AE284" s="402" t="s">
        <v>145</v>
      </c>
      <c r="AF284" s="403" t="s">
        <v>1</v>
      </c>
      <c r="AG284" s="401"/>
      <c r="AH284" s="402" t="s">
        <v>145</v>
      </c>
      <c r="AI284" s="403" t="s">
        <v>1</v>
      </c>
      <c r="AJ284" s="401"/>
      <c r="AK284" s="402" t="s">
        <v>145</v>
      </c>
      <c r="AL284" s="403" t="s">
        <v>1</v>
      </c>
      <c r="AM284" s="401"/>
      <c r="AN284" s="402" t="s">
        <v>145</v>
      </c>
      <c r="AO284" s="403" t="s">
        <v>1</v>
      </c>
    </row>
    <row r="285" spans="8:41" ht="15.75" thickBot="1">
      <c r="H285" s="169"/>
      <c r="K285" s="400"/>
      <c r="L285" s="401"/>
      <c r="M285" s="404"/>
      <c r="N285" s="405"/>
      <c r="O285" s="401"/>
      <c r="P285" s="404"/>
      <c r="Q285" s="405"/>
      <c r="R285" s="401"/>
      <c r="S285" s="404"/>
      <c r="T285" s="405"/>
      <c r="U285" s="401"/>
      <c r="V285" s="404"/>
      <c r="W285" s="405"/>
      <c r="X285" s="401"/>
      <c r="Y285" s="404"/>
      <c r="Z285" s="405"/>
      <c r="AA285" s="401"/>
      <c r="AB285" s="404"/>
      <c r="AC285" s="405"/>
      <c r="AD285" s="401"/>
      <c r="AE285" s="404"/>
      <c r="AF285" s="405"/>
      <c r="AG285" s="401"/>
      <c r="AH285" s="404"/>
      <c r="AI285" s="405"/>
      <c r="AJ285" s="401"/>
      <c r="AK285" s="404"/>
      <c r="AL285" s="405"/>
      <c r="AM285" s="401"/>
      <c r="AN285" s="404"/>
      <c r="AO285" s="405"/>
    </row>
    <row r="286" spans="8:41" ht="15.75" thickBot="1">
      <c r="H286" s="169"/>
      <c r="K286" s="400"/>
      <c r="L286" s="401"/>
      <c r="M286" s="406" t="s">
        <v>301</v>
      </c>
      <c r="N286" s="407"/>
      <c r="O286" s="401"/>
      <c r="P286" s="406" t="s">
        <v>301</v>
      </c>
      <c r="Q286" s="407"/>
      <c r="R286" s="401"/>
      <c r="S286" s="406" t="s">
        <v>301</v>
      </c>
      <c r="T286" s="407"/>
      <c r="U286" s="401"/>
      <c r="V286" s="406" t="s">
        <v>301</v>
      </c>
      <c r="W286" s="407"/>
      <c r="X286" s="401"/>
      <c r="Y286" s="406" t="s">
        <v>301</v>
      </c>
      <c r="Z286" s="407"/>
      <c r="AA286" s="401"/>
      <c r="AB286" s="406" t="s">
        <v>301</v>
      </c>
      <c r="AC286" s="407"/>
      <c r="AD286" s="401"/>
      <c r="AE286" s="406" t="s">
        <v>301</v>
      </c>
      <c r="AF286" s="407"/>
      <c r="AG286" s="401"/>
      <c r="AH286" s="406" t="s">
        <v>301</v>
      </c>
      <c r="AI286" s="407"/>
      <c r="AJ286" s="401"/>
      <c r="AK286" s="406" t="s">
        <v>301</v>
      </c>
      <c r="AL286" s="407"/>
      <c r="AM286" s="401"/>
      <c r="AN286" s="406" t="s">
        <v>301</v>
      </c>
      <c r="AO286" s="407"/>
    </row>
    <row r="287" spans="8:41" ht="15">
      <c r="H287" s="169"/>
      <c r="K287" s="400"/>
      <c r="L287" s="401"/>
      <c r="M287" s="402" t="s">
        <v>145</v>
      </c>
      <c r="N287" s="403" t="s">
        <v>1</v>
      </c>
      <c r="O287" s="401"/>
      <c r="P287" s="402" t="s">
        <v>145</v>
      </c>
      <c r="Q287" s="403" t="s">
        <v>1</v>
      </c>
      <c r="R287" s="401"/>
      <c r="S287" s="402" t="s">
        <v>145</v>
      </c>
      <c r="T287" s="403" t="s">
        <v>1</v>
      </c>
      <c r="U287" s="401"/>
      <c r="V287" s="402" t="s">
        <v>145</v>
      </c>
      <c r="W287" s="403" t="s">
        <v>1</v>
      </c>
      <c r="X287" s="401"/>
      <c r="Y287" s="402" t="s">
        <v>145</v>
      </c>
      <c r="Z287" s="403" t="s">
        <v>1</v>
      </c>
      <c r="AA287" s="401"/>
      <c r="AB287" s="402" t="s">
        <v>145</v>
      </c>
      <c r="AC287" s="403" t="s">
        <v>1</v>
      </c>
      <c r="AD287" s="401"/>
      <c r="AE287" s="402" t="s">
        <v>145</v>
      </c>
      <c r="AF287" s="403" t="s">
        <v>1</v>
      </c>
      <c r="AG287" s="401"/>
      <c r="AH287" s="402" t="s">
        <v>145</v>
      </c>
      <c r="AI287" s="403" t="s">
        <v>1</v>
      </c>
      <c r="AJ287" s="401"/>
      <c r="AK287" s="402" t="s">
        <v>145</v>
      </c>
      <c r="AL287" s="403" t="s">
        <v>1</v>
      </c>
      <c r="AM287" s="401"/>
      <c r="AN287" s="402" t="s">
        <v>145</v>
      </c>
      <c r="AO287" s="403" t="s">
        <v>1</v>
      </c>
    </row>
    <row r="288" spans="8:41" ht="15.75" thickBot="1">
      <c r="H288" s="169"/>
      <c r="K288" s="400"/>
      <c r="L288" s="401"/>
      <c r="M288" s="404"/>
      <c r="N288" s="405"/>
      <c r="O288" s="401"/>
      <c r="P288" s="404"/>
      <c r="Q288" s="405"/>
      <c r="R288" s="401"/>
      <c r="S288" s="404"/>
      <c r="T288" s="405"/>
      <c r="U288" s="401"/>
      <c r="V288" s="404"/>
      <c r="W288" s="405"/>
      <c r="X288" s="401"/>
      <c r="Y288" s="404"/>
      <c r="Z288" s="405"/>
      <c r="AA288" s="401"/>
      <c r="AB288" s="404"/>
      <c r="AC288" s="405"/>
      <c r="AD288" s="401"/>
      <c r="AE288" s="404"/>
      <c r="AF288" s="405"/>
      <c r="AG288" s="401"/>
      <c r="AH288" s="404"/>
      <c r="AI288" s="405"/>
      <c r="AJ288" s="401"/>
      <c r="AK288" s="404"/>
      <c r="AL288" s="405"/>
      <c r="AM288" s="401"/>
      <c r="AN288" s="404"/>
      <c r="AO288" s="405"/>
    </row>
    <row r="289" spans="8:41" ht="15.75" thickBot="1">
      <c r="H289" s="169"/>
      <c r="K289" s="400"/>
      <c r="L289" s="401"/>
      <c r="M289" s="406" t="s">
        <v>301</v>
      </c>
      <c r="N289" s="407"/>
      <c r="O289" s="401"/>
      <c r="P289" s="406" t="s">
        <v>301</v>
      </c>
      <c r="Q289" s="407"/>
      <c r="R289" s="401"/>
      <c r="S289" s="406" t="s">
        <v>301</v>
      </c>
      <c r="T289" s="407"/>
      <c r="U289" s="401"/>
      <c r="V289" s="406" t="s">
        <v>301</v>
      </c>
      <c r="W289" s="407"/>
      <c r="X289" s="401"/>
      <c r="Y289" s="406" t="s">
        <v>301</v>
      </c>
      <c r="Z289" s="407"/>
      <c r="AA289" s="401"/>
      <c r="AB289" s="406" t="s">
        <v>301</v>
      </c>
      <c r="AC289" s="407"/>
      <c r="AD289" s="401"/>
      <c r="AE289" s="406" t="s">
        <v>301</v>
      </c>
      <c r="AF289" s="407"/>
      <c r="AG289" s="401"/>
      <c r="AH289" s="406" t="s">
        <v>301</v>
      </c>
      <c r="AI289" s="407"/>
      <c r="AJ289" s="401"/>
      <c r="AK289" s="406" t="s">
        <v>301</v>
      </c>
      <c r="AL289" s="407"/>
      <c r="AM289" s="401"/>
      <c r="AN289" s="406" t="s">
        <v>301</v>
      </c>
      <c r="AO289" s="407"/>
    </row>
    <row r="290" spans="8:41" ht="15.75" thickBot="1">
      <c r="H290" s="169"/>
      <c r="K290" s="400"/>
      <c r="L290" s="401" t="s">
        <v>278</v>
      </c>
      <c r="M290" s="416"/>
      <c r="N290" s="417"/>
      <c r="O290" s="401" t="s">
        <v>278</v>
      </c>
      <c r="P290" s="416"/>
      <c r="Q290" s="417"/>
      <c r="R290" s="401" t="s">
        <v>278</v>
      </c>
      <c r="S290" s="416"/>
      <c r="T290" s="417"/>
      <c r="U290" s="401" t="s">
        <v>278</v>
      </c>
      <c r="V290" s="416"/>
      <c r="W290" s="417"/>
      <c r="X290" s="401" t="s">
        <v>278</v>
      </c>
      <c r="Y290" s="416"/>
      <c r="Z290" s="417"/>
      <c r="AA290" s="401" t="s">
        <v>278</v>
      </c>
      <c r="AB290" s="416"/>
      <c r="AC290" s="417"/>
      <c r="AD290" s="401" t="s">
        <v>278</v>
      </c>
      <c r="AE290" s="416"/>
      <c r="AF290" s="417"/>
      <c r="AG290" s="401" t="s">
        <v>278</v>
      </c>
      <c r="AH290" s="416"/>
      <c r="AI290" s="417"/>
      <c r="AJ290" s="401" t="s">
        <v>278</v>
      </c>
      <c r="AK290" s="416"/>
      <c r="AL290" s="417"/>
      <c r="AM290" s="401" t="s">
        <v>278</v>
      </c>
      <c r="AN290" s="416"/>
      <c r="AO290" s="417"/>
    </row>
    <row r="291" spans="8:41" ht="15.75" thickBot="1">
      <c r="H291" s="169"/>
      <c r="K291" s="424">
        <f>M291+P291+S291+V291+Y291+AB291+AE291+AH291+AK291+AN291</f>
        <v>0</v>
      </c>
      <c r="L291" s="401" t="s">
        <v>279</v>
      </c>
      <c r="M291" s="418">
        <f>Mediciones!H27*1000</f>
        <v>0</v>
      </c>
      <c r="N291" s="412"/>
      <c r="O291" s="401" t="s">
        <v>279</v>
      </c>
      <c r="P291" s="418">
        <f>Mediciones!H54*1000</f>
        <v>0</v>
      </c>
      <c r="Q291" s="412"/>
      <c r="R291" s="401" t="s">
        <v>279</v>
      </c>
      <c r="S291" s="418">
        <f>Mediciones!H81*1000</f>
        <v>0</v>
      </c>
      <c r="T291" s="412"/>
      <c r="U291" s="401" t="s">
        <v>279</v>
      </c>
      <c r="V291" s="418">
        <f>Mediciones!H108*1000</f>
        <v>0</v>
      </c>
      <c r="W291" s="412"/>
      <c r="X291" s="401" t="s">
        <v>279</v>
      </c>
      <c r="Y291" s="418">
        <f>Mediciones!H135*1000</f>
        <v>0</v>
      </c>
      <c r="Z291" s="412"/>
      <c r="AA291" s="401" t="s">
        <v>279</v>
      </c>
      <c r="AB291" s="418">
        <f>Mediciones!H162*1000</f>
        <v>0</v>
      </c>
      <c r="AC291" s="412"/>
      <c r="AD291" s="401" t="s">
        <v>279</v>
      </c>
      <c r="AE291" s="418">
        <f>Mediciones!H189*1000</f>
        <v>0</v>
      </c>
      <c r="AF291" s="412"/>
      <c r="AG291" s="401" t="s">
        <v>279</v>
      </c>
      <c r="AH291" s="418">
        <f>Mediciones!H216*1000</f>
        <v>0</v>
      </c>
      <c r="AI291" s="412"/>
      <c r="AJ291" s="401" t="s">
        <v>279</v>
      </c>
      <c r="AK291" s="418">
        <f>Mediciones!H243*1000</f>
        <v>0</v>
      </c>
      <c r="AL291" s="412"/>
      <c r="AM291" s="401" t="s">
        <v>279</v>
      </c>
      <c r="AN291" s="418">
        <f>Mediciones!H270*1000</f>
        <v>0</v>
      </c>
      <c r="AO291" s="412"/>
    </row>
    <row r="292" spans="8:41" ht="21.75" customHeight="1" thickBot="1">
      <c r="H292" s="169"/>
      <c r="K292" s="413">
        <f>M292+P292+S292+V292+Y292+AB292+AE292+AH292+AK292+AN292</f>
        <v>0</v>
      </c>
      <c r="L292" s="419" t="str">
        <f>IF(Mediciones!A27&lt;&gt;0,Mediciones!A27,"No selección")</f>
        <v>No selección</v>
      </c>
      <c r="M292" s="193">
        <f>(IF(Mediciones!$H$5=1,IF(M291=0,M290,M291)+N290,IF(M291=0,N290,M291)+M290))/1000</f>
        <v>0</v>
      </c>
      <c r="N292" s="194"/>
      <c r="O292" s="204" t="str">
        <f>$L292</f>
        <v>No selección</v>
      </c>
      <c r="P292" s="193">
        <f>(IF(Mediciones!$H$32=1,IF(P291=0,P290,P291)+Q290,IF(P291=0,Q290,P291)+P290))/1000</f>
        <v>0</v>
      </c>
      <c r="Q292" s="194"/>
      <c r="R292" s="204" t="str">
        <f>$L292</f>
        <v>No selección</v>
      </c>
      <c r="S292" s="193">
        <f>(IF(Mediciones!$H$59=1,IF(S291=0,S290,S291)+T290,IF(S291=0,T290,S291)+S290))/1000</f>
        <v>0</v>
      </c>
      <c r="T292" s="194"/>
      <c r="U292" s="204" t="str">
        <f>$L292</f>
        <v>No selección</v>
      </c>
      <c r="V292" s="193">
        <f>(IF(Mediciones!$H$86=1,IF(V291=0,V290,V291)+W290,IF(V291=0,W290,V291)+V290))/1000</f>
        <v>0</v>
      </c>
      <c r="W292" s="194"/>
      <c r="X292" s="204" t="str">
        <f>$L292</f>
        <v>No selección</v>
      </c>
      <c r="Y292" s="193">
        <f>(IF(Mediciones!$H$113=1,IF(Y291=0,Y290,Y291)+Z290,IF(Y291=0,Z290,Y291)+Y290))/1000</f>
        <v>0</v>
      </c>
      <c r="Z292" s="194"/>
      <c r="AA292" s="204" t="str">
        <f>$L292</f>
        <v>No selección</v>
      </c>
      <c r="AB292" s="193">
        <f>(IF(Mediciones!$H$140=1,IF(AB291=0,AB290,AB291)+AC290,IF(AB291=0,AC290,AB291)+AB290))/1000</f>
        <v>0</v>
      </c>
      <c r="AC292" s="194"/>
      <c r="AD292" s="204" t="str">
        <f>$L292</f>
        <v>No selección</v>
      </c>
      <c r="AE292" s="193">
        <f>(IF(Mediciones!$H$167=1,IF(AE291=0,AE290,AE291)+AF290,IF(AE291=0,AF290,AE291)+AE290))/1000</f>
        <v>0</v>
      </c>
      <c r="AF292" s="194"/>
      <c r="AG292" s="204" t="str">
        <f>$L292</f>
        <v>No selección</v>
      </c>
      <c r="AH292" s="193">
        <f>(IF(Mediciones!$H$194=1,IF(AH291=0,AH290,AH291)+AI290,IF(AH291=0,AI290,AH291)+AH290))/1000</f>
        <v>0</v>
      </c>
      <c r="AI292" s="194"/>
      <c r="AJ292" s="204" t="str">
        <f>$L292</f>
        <v>No selección</v>
      </c>
      <c r="AK292" s="193">
        <f>(IF(Mediciones!$H$221=1,IF(AK291=0,AK290,AK291)+AL290,IF(AK291=0,AL290,AK291)+AK290))/1000</f>
        <v>0</v>
      </c>
      <c r="AL292" s="194"/>
      <c r="AM292" s="204" t="str">
        <f>$L292</f>
        <v>No selección</v>
      </c>
      <c r="AN292" s="193">
        <f>(IF(Mediciones!$H$248=1,IF(AN291=0,AN290,AN291)+AO290,IF(AN291=0,AO290,AN291)+AN290))/1000</f>
        <v>0</v>
      </c>
      <c r="AO292" s="194"/>
    </row>
    <row r="293" spans="8:41" ht="15">
      <c r="H293" s="169"/>
      <c r="M293" s="181" t="s">
        <v>145</v>
      </c>
      <c r="N293" s="182" t="s">
        <v>1</v>
      </c>
      <c r="P293" s="181" t="s">
        <v>145</v>
      </c>
      <c r="Q293" s="182" t="s">
        <v>1</v>
      </c>
      <c r="S293" s="181" t="s">
        <v>145</v>
      </c>
      <c r="T293" s="182" t="s">
        <v>1</v>
      </c>
      <c r="V293" s="181" t="s">
        <v>145</v>
      </c>
      <c r="W293" s="182" t="s">
        <v>1</v>
      </c>
      <c r="Y293" s="181" t="s">
        <v>145</v>
      </c>
      <c r="Z293" s="182" t="s">
        <v>1</v>
      </c>
      <c r="AB293" s="181" t="s">
        <v>145</v>
      </c>
      <c r="AC293" s="182" t="s">
        <v>1</v>
      </c>
      <c r="AE293" s="181" t="s">
        <v>145</v>
      </c>
      <c r="AF293" s="182" t="s">
        <v>1</v>
      </c>
      <c r="AH293" s="181" t="s">
        <v>145</v>
      </c>
      <c r="AI293" s="182" t="s">
        <v>1</v>
      </c>
      <c r="AK293" s="181" t="s">
        <v>145</v>
      </c>
      <c r="AL293" s="182" t="s">
        <v>1</v>
      </c>
      <c r="AN293" s="181" t="s">
        <v>145</v>
      </c>
      <c r="AO293" s="182" t="s">
        <v>1</v>
      </c>
    </row>
    <row r="294" spans="8:41" ht="15.75" thickBot="1">
      <c r="H294" s="169"/>
      <c r="M294" s="183"/>
      <c r="N294" s="184"/>
      <c r="P294" s="183"/>
      <c r="Q294" s="184"/>
      <c r="S294" s="183"/>
      <c r="T294" s="184"/>
      <c r="V294" s="183"/>
      <c r="W294" s="184"/>
      <c r="Y294" s="183"/>
      <c r="Z294" s="184"/>
      <c r="AB294" s="183"/>
      <c r="AC294" s="184"/>
      <c r="AE294" s="183"/>
      <c r="AF294" s="184"/>
      <c r="AH294" s="183"/>
      <c r="AI294" s="184"/>
      <c r="AK294" s="183"/>
      <c r="AL294" s="184"/>
      <c r="AN294" s="183"/>
      <c r="AO294" s="184"/>
    </row>
    <row r="295" spans="8:41" ht="15.75" thickBot="1">
      <c r="H295" s="169"/>
      <c r="M295" s="185" t="s">
        <v>301</v>
      </c>
      <c r="N295" s="186"/>
      <c r="P295" s="185" t="s">
        <v>301</v>
      </c>
      <c r="Q295" s="186"/>
      <c r="S295" s="185" t="s">
        <v>301</v>
      </c>
      <c r="T295" s="186"/>
      <c r="V295" s="185" t="s">
        <v>301</v>
      </c>
      <c r="W295" s="186"/>
      <c r="Y295" s="185" t="s">
        <v>301</v>
      </c>
      <c r="Z295" s="186"/>
      <c r="AB295" s="185" t="s">
        <v>301</v>
      </c>
      <c r="AC295" s="186"/>
      <c r="AE295" s="185" t="s">
        <v>301</v>
      </c>
      <c r="AF295" s="186"/>
      <c r="AH295" s="185" t="s">
        <v>301</v>
      </c>
      <c r="AI295" s="186"/>
      <c r="AK295" s="185" t="s">
        <v>301</v>
      </c>
      <c r="AL295" s="186"/>
      <c r="AN295" s="185" t="s">
        <v>301</v>
      </c>
      <c r="AO295" s="186"/>
    </row>
    <row r="296" spans="8:41" ht="15">
      <c r="H296" s="169"/>
      <c r="M296" s="181" t="s">
        <v>145</v>
      </c>
      <c r="N296" s="182" t="s">
        <v>1</v>
      </c>
      <c r="P296" s="181" t="s">
        <v>145</v>
      </c>
      <c r="Q296" s="182" t="s">
        <v>1</v>
      </c>
      <c r="S296" s="181" t="s">
        <v>145</v>
      </c>
      <c r="T296" s="182" t="s">
        <v>1</v>
      </c>
      <c r="V296" s="181" t="s">
        <v>145</v>
      </c>
      <c r="W296" s="182" t="s">
        <v>1</v>
      </c>
      <c r="Y296" s="181" t="s">
        <v>145</v>
      </c>
      <c r="Z296" s="182" t="s">
        <v>1</v>
      </c>
      <c r="AB296" s="181" t="s">
        <v>145</v>
      </c>
      <c r="AC296" s="182" t="s">
        <v>1</v>
      </c>
      <c r="AE296" s="181" t="s">
        <v>145</v>
      </c>
      <c r="AF296" s="182" t="s">
        <v>1</v>
      </c>
      <c r="AH296" s="181" t="s">
        <v>145</v>
      </c>
      <c r="AI296" s="182" t="s">
        <v>1</v>
      </c>
      <c r="AK296" s="181" t="s">
        <v>145</v>
      </c>
      <c r="AL296" s="182" t="s">
        <v>1</v>
      </c>
      <c r="AN296" s="181" t="s">
        <v>145</v>
      </c>
      <c r="AO296" s="182" t="s">
        <v>1</v>
      </c>
    </row>
    <row r="297" spans="8:41" ht="15.75" thickBot="1">
      <c r="H297" s="169"/>
      <c r="M297" s="183"/>
      <c r="N297" s="184"/>
      <c r="P297" s="183"/>
      <c r="Q297" s="184"/>
      <c r="S297" s="183"/>
      <c r="T297" s="184"/>
      <c r="V297" s="183"/>
      <c r="W297" s="184"/>
      <c r="Y297" s="183"/>
      <c r="Z297" s="184"/>
      <c r="AB297" s="183"/>
      <c r="AC297" s="184"/>
      <c r="AE297" s="183"/>
      <c r="AF297" s="184"/>
      <c r="AH297" s="183"/>
      <c r="AI297" s="184"/>
      <c r="AK297" s="183"/>
      <c r="AL297" s="184"/>
      <c r="AN297" s="183"/>
      <c r="AO297" s="184"/>
    </row>
    <row r="298" spans="8:41" ht="15.75" thickBot="1">
      <c r="H298" s="169"/>
      <c r="M298" s="185" t="s">
        <v>301</v>
      </c>
      <c r="N298" s="186"/>
      <c r="P298" s="185" t="s">
        <v>301</v>
      </c>
      <c r="Q298" s="186"/>
      <c r="S298" s="185" t="s">
        <v>301</v>
      </c>
      <c r="T298" s="186"/>
      <c r="V298" s="185" t="s">
        <v>301</v>
      </c>
      <c r="W298" s="186"/>
      <c r="Y298" s="185" t="s">
        <v>301</v>
      </c>
      <c r="Z298" s="186"/>
      <c r="AB298" s="185" t="s">
        <v>301</v>
      </c>
      <c r="AC298" s="186"/>
      <c r="AE298" s="185" t="s">
        <v>301</v>
      </c>
      <c r="AF298" s="186"/>
      <c r="AH298" s="185" t="s">
        <v>301</v>
      </c>
      <c r="AI298" s="186"/>
      <c r="AK298" s="185" t="s">
        <v>301</v>
      </c>
      <c r="AL298" s="186"/>
      <c r="AN298" s="185" t="s">
        <v>301</v>
      </c>
      <c r="AO298" s="186"/>
    </row>
    <row r="299" spans="8:41" ht="15.75" thickBot="1">
      <c r="H299" s="169"/>
      <c r="L299" s="170" t="s">
        <v>278</v>
      </c>
      <c r="M299" s="202"/>
      <c r="N299" s="203"/>
      <c r="O299" s="170" t="s">
        <v>278</v>
      </c>
      <c r="P299" s="202"/>
      <c r="Q299" s="203"/>
      <c r="R299" s="170" t="s">
        <v>278</v>
      </c>
      <c r="S299" s="202"/>
      <c r="T299" s="203"/>
      <c r="U299" s="170" t="s">
        <v>278</v>
      </c>
      <c r="V299" s="202"/>
      <c r="W299" s="203"/>
      <c r="X299" s="170" t="s">
        <v>278</v>
      </c>
      <c r="Y299" s="202"/>
      <c r="Z299" s="203"/>
      <c r="AA299" s="170" t="s">
        <v>278</v>
      </c>
      <c r="AB299" s="202"/>
      <c r="AC299" s="203"/>
      <c r="AD299" s="170" t="s">
        <v>278</v>
      </c>
      <c r="AE299" s="202"/>
      <c r="AF299" s="203"/>
      <c r="AG299" s="170" t="s">
        <v>278</v>
      </c>
      <c r="AH299" s="202"/>
      <c r="AI299" s="203"/>
      <c r="AJ299" s="170" t="s">
        <v>278</v>
      </c>
      <c r="AK299" s="202"/>
      <c r="AL299" s="203"/>
      <c r="AM299" s="170" t="s">
        <v>278</v>
      </c>
      <c r="AN299" s="202"/>
      <c r="AO299" s="203"/>
    </row>
    <row r="300" spans="8:41" ht="15.75" thickBot="1">
      <c r="H300" s="169"/>
      <c r="K300" s="424">
        <f>M300+P300+S300+V300+Y300+AB300+AE300+AH300+AK300+AN300</f>
        <v>0</v>
      </c>
      <c r="L300" s="170" t="s">
        <v>279</v>
      </c>
      <c r="M300" s="189">
        <f>Mediciones!J23*1000</f>
        <v>0</v>
      </c>
      <c r="N300" s="190"/>
      <c r="O300" s="170" t="s">
        <v>279</v>
      </c>
      <c r="P300" s="189">
        <f>Mediciones!J50*1000</f>
        <v>0</v>
      </c>
      <c r="Q300" s="190"/>
      <c r="R300" s="170" t="s">
        <v>279</v>
      </c>
      <c r="S300" s="189">
        <f>Mediciones!J77*1000</f>
        <v>0</v>
      </c>
      <c r="T300" s="190"/>
      <c r="U300" s="170" t="s">
        <v>279</v>
      </c>
      <c r="V300" s="189">
        <f>Mediciones!J104*1000</f>
        <v>0</v>
      </c>
      <c r="W300" s="190"/>
      <c r="X300" s="170" t="s">
        <v>279</v>
      </c>
      <c r="Y300" s="189">
        <f>Mediciones!J131*1000</f>
        <v>0</v>
      </c>
      <c r="Z300" s="190"/>
      <c r="AA300" s="170" t="s">
        <v>279</v>
      </c>
      <c r="AB300" s="189">
        <f>Mediciones!J158*1000</f>
        <v>0</v>
      </c>
      <c r="AC300" s="190"/>
      <c r="AD300" s="170" t="s">
        <v>279</v>
      </c>
      <c r="AE300" s="189">
        <f>Mediciones!J185*1000</f>
        <v>0</v>
      </c>
      <c r="AF300" s="190"/>
      <c r="AG300" s="170" t="s">
        <v>279</v>
      </c>
      <c r="AH300" s="189">
        <f>Mediciones!J212*1000</f>
        <v>0</v>
      </c>
      <c r="AI300" s="190"/>
      <c r="AJ300" s="170" t="s">
        <v>279</v>
      </c>
      <c r="AK300" s="189">
        <f>Mediciones!J239*1000</f>
        <v>0</v>
      </c>
      <c r="AL300" s="190"/>
      <c r="AM300" s="170" t="s">
        <v>279</v>
      </c>
      <c r="AN300" s="189">
        <f>Mediciones!J266*1000</f>
        <v>0</v>
      </c>
      <c r="AO300" s="190"/>
    </row>
    <row r="301" spans="8:41" ht="15.75" thickBot="1">
      <c r="H301" s="169"/>
      <c r="K301" s="191">
        <f>M301+P301+S301+V301+Y301+AB301+AE301+AH301+AK301+AN301</f>
        <v>0</v>
      </c>
      <c r="L301" s="204" t="str">
        <f>IF(Mediciones!D23&lt;&gt;0,Mediciones!D23,"No selección")</f>
        <v>No selección</v>
      </c>
      <c r="M301" s="193">
        <f>(IF(Mediciones!$H$5=1,IF(M300=0,M299,M300)+N299,IF(M300=0,N299,M300)+M299))/1000</f>
        <v>0</v>
      </c>
      <c r="N301" s="194"/>
      <c r="O301" s="204" t="str">
        <f>$L301</f>
        <v>No selección</v>
      </c>
      <c r="P301" s="193">
        <f>(IF(Mediciones!$H$32=1,IF(P300=0,P299,P300)+Q299,IF(P300=0,Q299,P300)+P299))/1000</f>
        <v>0</v>
      </c>
      <c r="Q301" s="194"/>
      <c r="R301" s="204" t="str">
        <f>$L301</f>
        <v>No selección</v>
      </c>
      <c r="S301" s="193">
        <f>(IF(Mediciones!$H$59=1,IF(S300=0,S299,S300)+T299,IF(S300=0,T299,S300)+S299))/1000</f>
        <v>0</v>
      </c>
      <c r="T301" s="194"/>
      <c r="U301" s="204" t="str">
        <f>$L301</f>
        <v>No selección</v>
      </c>
      <c r="V301" s="193">
        <f>(IF(Mediciones!$H$86=1,IF(V300=0,V299,V300)+W299,IF(V300=0,W299,V300)+V299))/1000</f>
        <v>0</v>
      </c>
      <c r="W301" s="194"/>
      <c r="X301" s="204" t="str">
        <f>$L301</f>
        <v>No selección</v>
      </c>
      <c r="Y301" s="193">
        <f>(IF(Mediciones!$H$113=1,IF(Y300=0,Y299,Y300)+Z299,IF(Y300=0,Z299,Y300)+Y299))/1000</f>
        <v>0</v>
      </c>
      <c r="Z301" s="194"/>
      <c r="AA301" s="204" t="str">
        <f>$L301</f>
        <v>No selección</v>
      </c>
      <c r="AB301" s="193">
        <f>(IF(Mediciones!$H$140=1,IF(AB300=0,AB299,AB300)+AC299,IF(AB300=0,AC299,AB300)+AB299))/1000</f>
        <v>0</v>
      </c>
      <c r="AC301" s="194"/>
      <c r="AD301" s="204" t="str">
        <f>$L301</f>
        <v>No selección</v>
      </c>
      <c r="AE301" s="193">
        <f>(IF(Mediciones!$H$167=1,IF(AE300=0,AE299,AE300)+AF299,IF(AE300=0,AF299,AE300)+AE299))/1000</f>
        <v>0</v>
      </c>
      <c r="AF301" s="194"/>
      <c r="AG301" s="204" t="str">
        <f>$L301</f>
        <v>No selección</v>
      </c>
      <c r="AH301" s="193">
        <f>(IF(Mediciones!$H$194=1,IF(AH300=0,AH299,AH300)+AI299,IF(AH300=0,AI299,AH300)+AH299))/1000</f>
        <v>0</v>
      </c>
      <c r="AI301" s="194"/>
      <c r="AJ301" s="204" t="str">
        <f>$L301</f>
        <v>No selección</v>
      </c>
      <c r="AK301" s="193">
        <f>(IF(Mediciones!$H$221=1,IF(AK300=0,AK299,AK300)+AL299,IF(AK300=0,AL299,AK300)+AK299))/1000</f>
        <v>0</v>
      </c>
      <c r="AL301" s="194"/>
      <c r="AM301" s="204" t="str">
        <f>$L301</f>
        <v>No selección</v>
      </c>
      <c r="AN301" s="193">
        <f>(IF(Mediciones!$H$248=1,IF(AN300=0,AN299,AN300)+AO299,IF(AN300=0,AO299,AN300)+AN299))/1000</f>
        <v>0</v>
      </c>
      <c r="AO301" s="194"/>
    </row>
    <row r="302" spans="8:41" ht="15">
      <c r="H302" s="169"/>
      <c r="M302" s="181" t="s">
        <v>145</v>
      </c>
      <c r="N302" s="182" t="s">
        <v>1</v>
      </c>
      <c r="P302" s="181" t="s">
        <v>145</v>
      </c>
      <c r="Q302" s="182" t="s">
        <v>1</v>
      </c>
      <c r="S302" s="181" t="s">
        <v>145</v>
      </c>
      <c r="T302" s="182" t="s">
        <v>1</v>
      </c>
      <c r="V302" s="181" t="s">
        <v>145</v>
      </c>
      <c r="W302" s="182" t="s">
        <v>1</v>
      </c>
      <c r="Y302" s="181" t="s">
        <v>145</v>
      </c>
      <c r="Z302" s="182" t="s">
        <v>1</v>
      </c>
      <c r="AB302" s="181" t="s">
        <v>145</v>
      </c>
      <c r="AC302" s="182" t="s">
        <v>1</v>
      </c>
      <c r="AE302" s="181" t="s">
        <v>145</v>
      </c>
      <c r="AF302" s="182" t="s">
        <v>1</v>
      </c>
      <c r="AH302" s="181" t="s">
        <v>145</v>
      </c>
      <c r="AI302" s="182" t="s">
        <v>1</v>
      </c>
      <c r="AK302" s="181" t="s">
        <v>145</v>
      </c>
      <c r="AL302" s="182" t="s">
        <v>1</v>
      </c>
      <c r="AN302" s="181" t="s">
        <v>145</v>
      </c>
      <c r="AO302" s="182" t="s">
        <v>1</v>
      </c>
    </row>
    <row r="303" spans="8:41" ht="15.75" thickBot="1">
      <c r="H303" s="169"/>
      <c r="M303" s="183"/>
      <c r="N303" s="184"/>
      <c r="P303" s="183"/>
      <c r="Q303" s="184"/>
      <c r="S303" s="183"/>
      <c r="T303" s="184"/>
      <c r="V303" s="183"/>
      <c r="W303" s="184"/>
      <c r="Y303" s="183"/>
      <c r="Z303" s="184"/>
      <c r="AB303" s="183"/>
      <c r="AC303" s="184"/>
      <c r="AE303" s="183"/>
      <c r="AF303" s="184"/>
      <c r="AH303" s="183"/>
      <c r="AI303" s="184"/>
      <c r="AK303" s="183"/>
      <c r="AL303" s="184"/>
      <c r="AN303" s="183"/>
      <c r="AO303" s="184"/>
    </row>
    <row r="304" spans="8:41" ht="15.75" thickBot="1">
      <c r="H304" s="169"/>
      <c r="M304" s="185" t="s">
        <v>301</v>
      </c>
      <c r="N304" s="186"/>
      <c r="P304" s="185" t="s">
        <v>301</v>
      </c>
      <c r="Q304" s="186"/>
      <c r="S304" s="185" t="s">
        <v>301</v>
      </c>
      <c r="T304" s="186"/>
      <c r="V304" s="185" t="s">
        <v>301</v>
      </c>
      <c r="W304" s="186"/>
      <c r="Y304" s="185" t="s">
        <v>301</v>
      </c>
      <c r="Z304" s="186"/>
      <c r="AB304" s="185" t="s">
        <v>301</v>
      </c>
      <c r="AC304" s="186"/>
      <c r="AE304" s="185" t="s">
        <v>301</v>
      </c>
      <c r="AF304" s="186"/>
      <c r="AH304" s="185" t="s">
        <v>301</v>
      </c>
      <c r="AI304" s="186"/>
      <c r="AK304" s="185" t="s">
        <v>301</v>
      </c>
      <c r="AL304" s="186"/>
      <c r="AN304" s="185" t="s">
        <v>301</v>
      </c>
      <c r="AO304" s="186"/>
    </row>
    <row r="305" spans="8:41" ht="15">
      <c r="H305" s="169"/>
      <c r="M305" s="181" t="s">
        <v>145</v>
      </c>
      <c r="N305" s="182" t="s">
        <v>1</v>
      </c>
      <c r="P305" s="181" t="s">
        <v>145</v>
      </c>
      <c r="Q305" s="182" t="s">
        <v>1</v>
      </c>
      <c r="S305" s="181" t="s">
        <v>145</v>
      </c>
      <c r="T305" s="182" t="s">
        <v>1</v>
      </c>
      <c r="V305" s="181" t="s">
        <v>145</v>
      </c>
      <c r="W305" s="182" t="s">
        <v>1</v>
      </c>
      <c r="Y305" s="181" t="s">
        <v>145</v>
      </c>
      <c r="Z305" s="182" t="s">
        <v>1</v>
      </c>
      <c r="AB305" s="181" t="s">
        <v>145</v>
      </c>
      <c r="AC305" s="182" t="s">
        <v>1</v>
      </c>
      <c r="AE305" s="181" t="s">
        <v>145</v>
      </c>
      <c r="AF305" s="182" t="s">
        <v>1</v>
      </c>
      <c r="AH305" s="181" t="s">
        <v>145</v>
      </c>
      <c r="AI305" s="182" t="s">
        <v>1</v>
      </c>
      <c r="AK305" s="181" t="s">
        <v>145</v>
      </c>
      <c r="AL305" s="182" t="s">
        <v>1</v>
      </c>
      <c r="AN305" s="181" t="s">
        <v>145</v>
      </c>
      <c r="AO305" s="182" t="s">
        <v>1</v>
      </c>
    </row>
    <row r="306" spans="8:41" ht="15.75" thickBot="1">
      <c r="H306" s="169"/>
      <c r="M306" s="183"/>
      <c r="N306" s="184"/>
      <c r="P306" s="183"/>
      <c r="Q306" s="184"/>
      <c r="S306" s="183"/>
      <c r="T306" s="184"/>
      <c r="V306" s="183"/>
      <c r="W306" s="184"/>
      <c r="Y306" s="183"/>
      <c r="Z306" s="184"/>
      <c r="AB306" s="183"/>
      <c r="AC306" s="184"/>
      <c r="AE306" s="183"/>
      <c r="AF306" s="184"/>
      <c r="AH306" s="183"/>
      <c r="AI306" s="184"/>
      <c r="AK306" s="183"/>
      <c r="AL306" s="184"/>
      <c r="AN306" s="183"/>
      <c r="AO306" s="184"/>
    </row>
    <row r="307" spans="8:41" ht="15.75" thickBot="1">
      <c r="H307" s="169"/>
      <c r="M307" s="185" t="s">
        <v>301</v>
      </c>
      <c r="N307" s="186"/>
      <c r="P307" s="185" t="s">
        <v>301</v>
      </c>
      <c r="Q307" s="186"/>
      <c r="S307" s="185" t="s">
        <v>301</v>
      </c>
      <c r="T307" s="186"/>
      <c r="V307" s="185" t="s">
        <v>301</v>
      </c>
      <c r="W307" s="186"/>
      <c r="Y307" s="185" t="s">
        <v>301</v>
      </c>
      <c r="Z307" s="186"/>
      <c r="AB307" s="185" t="s">
        <v>301</v>
      </c>
      <c r="AC307" s="186"/>
      <c r="AE307" s="185" t="s">
        <v>301</v>
      </c>
      <c r="AF307" s="186"/>
      <c r="AH307" s="185" t="s">
        <v>301</v>
      </c>
      <c r="AI307" s="186"/>
      <c r="AK307" s="185" t="s">
        <v>301</v>
      </c>
      <c r="AL307" s="186"/>
      <c r="AN307" s="185" t="s">
        <v>301</v>
      </c>
      <c r="AO307" s="186"/>
    </row>
    <row r="308" spans="8:41" ht="15.75" thickBot="1">
      <c r="H308" s="169"/>
      <c r="L308" s="170" t="s">
        <v>278</v>
      </c>
      <c r="M308" s="202"/>
      <c r="N308" s="203"/>
      <c r="O308" s="170" t="s">
        <v>278</v>
      </c>
      <c r="P308" s="202"/>
      <c r="Q308" s="203"/>
      <c r="R308" s="170" t="s">
        <v>278</v>
      </c>
      <c r="S308" s="202"/>
      <c r="T308" s="203"/>
      <c r="U308" s="170" t="s">
        <v>278</v>
      </c>
      <c r="V308" s="202"/>
      <c r="W308" s="203"/>
      <c r="X308" s="170" t="s">
        <v>278</v>
      </c>
      <c r="Y308" s="202"/>
      <c r="Z308" s="203"/>
      <c r="AA308" s="170" t="s">
        <v>278</v>
      </c>
      <c r="AB308" s="202"/>
      <c r="AC308" s="203"/>
      <c r="AD308" s="170" t="s">
        <v>278</v>
      </c>
      <c r="AE308" s="202"/>
      <c r="AF308" s="203"/>
      <c r="AG308" s="170" t="s">
        <v>278</v>
      </c>
      <c r="AH308" s="202"/>
      <c r="AI308" s="203"/>
      <c r="AJ308" s="170" t="s">
        <v>278</v>
      </c>
      <c r="AK308" s="202"/>
      <c r="AL308" s="203"/>
      <c r="AM308" s="170" t="s">
        <v>278</v>
      </c>
      <c r="AN308" s="202"/>
      <c r="AO308" s="203"/>
    </row>
    <row r="309" spans="8:41" ht="15.75" thickBot="1">
      <c r="H309" s="169"/>
      <c r="K309" s="424">
        <f>M309+P309+S309+V309+Y309+AB309+AE309+AH309+AK309+AN309</f>
        <v>0</v>
      </c>
      <c r="L309" s="170" t="s">
        <v>279</v>
      </c>
      <c r="M309" s="189">
        <f>Mediciones!J24*1000</f>
        <v>0</v>
      </c>
      <c r="N309" s="190"/>
      <c r="O309" s="170" t="s">
        <v>279</v>
      </c>
      <c r="P309" s="189">
        <f>Mediciones!J51*1000</f>
        <v>0</v>
      </c>
      <c r="Q309" s="190"/>
      <c r="R309" s="170" t="s">
        <v>279</v>
      </c>
      <c r="S309" s="189">
        <f>Mediciones!J78*1000</f>
        <v>0</v>
      </c>
      <c r="T309" s="190"/>
      <c r="U309" s="170" t="s">
        <v>279</v>
      </c>
      <c r="V309" s="189">
        <f>Mediciones!J105*1000</f>
        <v>0</v>
      </c>
      <c r="W309" s="190"/>
      <c r="X309" s="170" t="s">
        <v>279</v>
      </c>
      <c r="Y309" s="189">
        <f>Mediciones!J132*1000</f>
        <v>0</v>
      </c>
      <c r="Z309" s="190"/>
      <c r="AA309" s="170" t="s">
        <v>279</v>
      </c>
      <c r="AB309" s="189">
        <f>Mediciones!J159*1000</f>
        <v>0</v>
      </c>
      <c r="AC309" s="190"/>
      <c r="AD309" s="170" t="s">
        <v>279</v>
      </c>
      <c r="AE309" s="189">
        <f>Mediciones!J186*1000</f>
        <v>0</v>
      </c>
      <c r="AF309" s="190"/>
      <c r="AG309" s="170" t="s">
        <v>279</v>
      </c>
      <c r="AH309" s="189">
        <f>Mediciones!J213*1000</f>
        <v>0</v>
      </c>
      <c r="AI309" s="190"/>
      <c r="AJ309" s="170" t="s">
        <v>279</v>
      </c>
      <c r="AK309" s="189">
        <f>Mediciones!J240*1000</f>
        <v>0</v>
      </c>
      <c r="AL309" s="190"/>
      <c r="AM309" s="170" t="s">
        <v>279</v>
      </c>
      <c r="AN309" s="189">
        <f>Mediciones!J267*1000</f>
        <v>0</v>
      </c>
      <c r="AO309" s="190"/>
    </row>
    <row r="310" spans="8:41" ht="15.75" thickBot="1">
      <c r="H310" s="169"/>
      <c r="K310" s="191">
        <f>M310+P310+S310+V310+Y310+AB310+AE310+AH310+AK310+AN310</f>
        <v>0</v>
      </c>
      <c r="L310" s="204" t="str">
        <f>IF(Mediciones!D24&lt;&gt;0,Mediciones!D24,"No selección")</f>
        <v>No selección</v>
      </c>
      <c r="M310" s="193">
        <f>(IF(Mediciones!$H$5=1,IF(M309=0,M308,M309)+N308,IF(M309=0,N308,M309)+M308))/1000</f>
        <v>0</v>
      </c>
      <c r="N310" s="194"/>
      <c r="O310" s="204" t="str">
        <f>$L310</f>
        <v>No selección</v>
      </c>
      <c r="P310" s="193">
        <f>(IF(Mediciones!$H$32=1,IF(P309=0,P308,P309)+Q308,IF(P309=0,Q308,P309)+P308))/1000</f>
        <v>0</v>
      </c>
      <c r="Q310" s="194"/>
      <c r="R310" s="204" t="str">
        <f>$L310</f>
        <v>No selección</v>
      </c>
      <c r="S310" s="193">
        <f>(IF(Mediciones!$H$59=1,IF(S309=0,S308,S309)+T308,IF(S309=0,T308,S309)+S308))/1000</f>
        <v>0</v>
      </c>
      <c r="T310" s="194"/>
      <c r="U310" s="204" t="str">
        <f>$L310</f>
        <v>No selección</v>
      </c>
      <c r="V310" s="193">
        <f>(IF(Mediciones!$H$86=1,IF(V309=0,V308,V309)+W308,IF(V309=0,W308,V309)+V308))/1000</f>
        <v>0</v>
      </c>
      <c r="W310" s="194"/>
      <c r="X310" s="204" t="str">
        <f>$L310</f>
        <v>No selección</v>
      </c>
      <c r="Y310" s="193">
        <f>(IF(Mediciones!$H$113=1,IF(Y309=0,Y308,Y309)+Z308,IF(Y309=0,Z308,Y309)+Y308))/1000</f>
        <v>0</v>
      </c>
      <c r="Z310" s="194"/>
      <c r="AA310" s="204" t="str">
        <f>$L310</f>
        <v>No selección</v>
      </c>
      <c r="AB310" s="193">
        <f>(IF(Mediciones!$H$140=1,IF(AB309=0,AB308,AB309)+AC308,IF(AB309=0,AC308,AB309)+AB308))/1000</f>
        <v>0</v>
      </c>
      <c r="AC310" s="194"/>
      <c r="AD310" s="204" t="str">
        <f>$L310</f>
        <v>No selección</v>
      </c>
      <c r="AE310" s="193">
        <f>(IF(Mediciones!$H$167=1,IF(AE309=0,AE308,AE309)+AF308,IF(AE309=0,AF308,AE309)+AE308))/1000</f>
        <v>0</v>
      </c>
      <c r="AF310" s="194"/>
      <c r="AG310" s="204" t="str">
        <f>$L310</f>
        <v>No selección</v>
      </c>
      <c r="AH310" s="193">
        <f>(IF(Mediciones!$H$194=1,IF(AH309=0,AH308,AH309)+AI308,IF(AH309=0,AI308,AH309)+AH308))/1000</f>
        <v>0</v>
      </c>
      <c r="AI310" s="194"/>
      <c r="AJ310" s="204" t="str">
        <f>$L310</f>
        <v>No selección</v>
      </c>
      <c r="AK310" s="193">
        <f>(IF(Mediciones!$H$221=1,IF(AK309=0,AK308,AK309)+AL308,IF(AK309=0,AL308,AK309)+AK308))/1000</f>
        <v>0</v>
      </c>
      <c r="AL310" s="194"/>
      <c r="AM310" s="204" t="str">
        <f>$L310</f>
        <v>No selección</v>
      </c>
      <c r="AN310" s="193">
        <f>(IF(Mediciones!$H$248=1,IF(AN309=0,AN308,AN309)+AO308,IF(AN309=0,AO308,AN309)+AN308))/1000</f>
        <v>0</v>
      </c>
      <c r="AO310" s="194"/>
    </row>
    <row r="311" spans="8:41" ht="15">
      <c r="H311" s="169"/>
      <c r="M311" s="181" t="s">
        <v>145</v>
      </c>
      <c r="N311" s="182" t="s">
        <v>1</v>
      </c>
      <c r="P311" s="181" t="s">
        <v>145</v>
      </c>
      <c r="Q311" s="182" t="s">
        <v>1</v>
      </c>
      <c r="S311" s="181" t="s">
        <v>145</v>
      </c>
      <c r="T311" s="182" t="s">
        <v>1</v>
      </c>
      <c r="V311" s="181" t="s">
        <v>145</v>
      </c>
      <c r="W311" s="182" t="s">
        <v>1</v>
      </c>
      <c r="Y311" s="181" t="s">
        <v>145</v>
      </c>
      <c r="Z311" s="182" t="s">
        <v>1</v>
      </c>
      <c r="AB311" s="181" t="s">
        <v>145</v>
      </c>
      <c r="AC311" s="182" t="s">
        <v>1</v>
      </c>
      <c r="AE311" s="181" t="s">
        <v>145</v>
      </c>
      <c r="AF311" s="182" t="s">
        <v>1</v>
      </c>
      <c r="AH311" s="181" t="s">
        <v>145</v>
      </c>
      <c r="AI311" s="182" t="s">
        <v>1</v>
      </c>
      <c r="AK311" s="181" t="s">
        <v>145</v>
      </c>
      <c r="AL311" s="182" t="s">
        <v>1</v>
      </c>
      <c r="AN311" s="181" t="s">
        <v>145</v>
      </c>
      <c r="AO311" s="182" t="s">
        <v>1</v>
      </c>
    </row>
    <row r="312" spans="8:41" ht="15.75" thickBot="1">
      <c r="H312" s="169"/>
      <c r="M312" s="183"/>
      <c r="N312" s="184"/>
      <c r="P312" s="183"/>
      <c r="Q312" s="184"/>
      <c r="S312" s="183"/>
      <c r="T312" s="184"/>
      <c r="V312" s="183"/>
      <c r="W312" s="184"/>
      <c r="Y312" s="183"/>
      <c r="Z312" s="184"/>
      <c r="AB312" s="183"/>
      <c r="AC312" s="184"/>
      <c r="AE312" s="183"/>
      <c r="AF312" s="184"/>
      <c r="AH312" s="183"/>
      <c r="AI312" s="184"/>
      <c r="AK312" s="183"/>
      <c r="AL312" s="184"/>
      <c r="AN312" s="183"/>
      <c r="AO312" s="184"/>
    </row>
    <row r="313" spans="8:41" ht="15.75" thickBot="1">
      <c r="H313" s="169"/>
      <c r="M313" s="185" t="s">
        <v>301</v>
      </c>
      <c r="N313" s="186"/>
      <c r="P313" s="185" t="s">
        <v>301</v>
      </c>
      <c r="Q313" s="186"/>
      <c r="S313" s="185" t="s">
        <v>301</v>
      </c>
      <c r="T313" s="186"/>
      <c r="V313" s="185" t="s">
        <v>301</v>
      </c>
      <c r="W313" s="186"/>
      <c r="Y313" s="185" t="s">
        <v>301</v>
      </c>
      <c r="Z313" s="186"/>
      <c r="AB313" s="185" t="s">
        <v>301</v>
      </c>
      <c r="AC313" s="186"/>
      <c r="AE313" s="185" t="s">
        <v>301</v>
      </c>
      <c r="AF313" s="186"/>
      <c r="AH313" s="185" t="s">
        <v>301</v>
      </c>
      <c r="AI313" s="186"/>
      <c r="AK313" s="185" t="s">
        <v>301</v>
      </c>
      <c r="AL313" s="186"/>
      <c r="AN313" s="185" t="s">
        <v>301</v>
      </c>
      <c r="AO313" s="186"/>
    </row>
    <row r="314" spans="8:41" ht="15">
      <c r="H314" s="169"/>
      <c r="M314" s="181" t="s">
        <v>145</v>
      </c>
      <c r="N314" s="182" t="s">
        <v>1</v>
      </c>
      <c r="P314" s="181" t="s">
        <v>145</v>
      </c>
      <c r="Q314" s="182" t="s">
        <v>1</v>
      </c>
      <c r="S314" s="181" t="s">
        <v>145</v>
      </c>
      <c r="T314" s="182" t="s">
        <v>1</v>
      </c>
      <c r="V314" s="181" t="s">
        <v>145</v>
      </c>
      <c r="W314" s="182" t="s">
        <v>1</v>
      </c>
      <c r="Y314" s="181" t="s">
        <v>145</v>
      </c>
      <c r="Z314" s="182" t="s">
        <v>1</v>
      </c>
      <c r="AB314" s="181" t="s">
        <v>145</v>
      </c>
      <c r="AC314" s="182" t="s">
        <v>1</v>
      </c>
      <c r="AE314" s="181" t="s">
        <v>145</v>
      </c>
      <c r="AF314" s="182" t="s">
        <v>1</v>
      </c>
      <c r="AH314" s="181" t="s">
        <v>145</v>
      </c>
      <c r="AI314" s="182" t="s">
        <v>1</v>
      </c>
      <c r="AK314" s="181" t="s">
        <v>145</v>
      </c>
      <c r="AL314" s="182" t="s">
        <v>1</v>
      </c>
      <c r="AN314" s="181" t="s">
        <v>145</v>
      </c>
      <c r="AO314" s="182" t="s">
        <v>1</v>
      </c>
    </row>
    <row r="315" spans="8:41" ht="15.75" thickBot="1">
      <c r="H315" s="169"/>
      <c r="M315" s="183"/>
      <c r="N315" s="184"/>
      <c r="P315" s="183"/>
      <c r="Q315" s="184"/>
      <c r="S315" s="183"/>
      <c r="T315" s="184"/>
      <c r="V315" s="183"/>
      <c r="W315" s="184"/>
      <c r="Y315" s="183"/>
      <c r="Z315" s="184"/>
      <c r="AB315" s="183"/>
      <c r="AC315" s="184"/>
      <c r="AE315" s="183"/>
      <c r="AF315" s="184"/>
      <c r="AH315" s="183"/>
      <c r="AI315" s="184"/>
      <c r="AK315" s="183"/>
      <c r="AL315" s="184"/>
      <c r="AN315" s="183"/>
      <c r="AO315" s="184"/>
    </row>
    <row r="316" spans="8:41" ht="15.75" thickBot="1">
      <c r="H316" s="169"/>
      <c r="M316" s="185" t="s">
        <v>301</v>
      </c>
      <c r="N316" s="186"/>
      <c r="P316" s="185" t="s">
        <v>301</v>
      </c>
      <c r="Q316" s="186"/>
      <c r="S316" s="185" t="s">
        <v>301</v>
      </c>
      <c r="T316" s="186"/>
      <c r="V316" s="185" t="s">
        <v>301</v>
      </c>
      <c r="W316" s="186"/>
      <c r="Y316" s="185" t="s">
        <v>301</v>
      </c>
      <c r="Z316" s="186"/>
      <c r="AB316" s="185" t="s">
        <v>301</v>
      </c>
      <c r="AC316" s="186"/>
      <c r="AE316" s="185" t="s">
        <v>301</v>
      </c>
      <c r="AF316" s="186"/>
      <c r="AH316" s="185" t="s">
        <v>301</v>
      </c>
      <c r="AI316" s="186"/>
      <c r="AK316" s="185" t="s">
        <v>301</v>
      </c>
      <c r="AL316" s="186"/>
      <c r="AN316" s="185" t="s">
        <v>301</v>
      </c>
      <c r="AO316" s="186"/>
    </row>
    <row r="317" spans="8:41" ht="15.75" thickBot="1">
      <c r="H317" s="169"/>
      <c r="L317" s="170" t="s">
        <v>278</v>
      </c>
      <c r="M317" s="202"/>
      <c r="N317" s="203"/>
      <c r="O317" s="170" t="s">
        <v>278</v>
      </c>
      <c r="P317" s="202"/>
      <c r="Q317" s="203"/>
      <c r="R317" s="170" t="s">
        <v>278</v>
      </c>
      <c r="S317" s="202"/>
      <c r="T317" s="203"/>
      <c r="U317" s="170" t="s">
        <v>278</v>
      </c>
      <c r="V317" s="202"/>
      <c r="W317" s="203"/>
      <c r="X317" s="170" t="s">
        <v>278</v>
      </c>
      <c r="Y317" s="202"/>
      <c r="Z317" s="203"/>
      <c r="AA317" s="170" t="s">
        <v>278</v>
      </c>
      <c r="AB317" s="202"/>
      <c r="AC317" s="203"/>
      <c r="AD317" s="170" t="s">
        <v>278</v>
      </c>
      <c r="AE317" s="202"/>
      <c r="AF317" s="203"/>
      <c r="AG317" s="170" t="s">
        <v>278</v>
      </c>
      <c r="AH317" s="202"/>
      <c r="AI317" s="203"/>
      <c r="AJ317" s="170" t="s">
        <v>278</v>
      </c>
      <c r="AK317" s="202"/>
      <c r="AL317" s="203"/>
      <c r="AM317" s="170" t="s">
        <v>278</v>
      </c>
      <c r="AN317" s="202"/>
      <c r="AO317" s="203"/>
    </row>
    <row r="318" spans="8:41" ht="15.75" thickBot="1">
      <c r="H318" s="169"/>
      <c r="K318" s="424">
        <f>M318+P318+S318+V318+Y318+AB318+AE318+AH318+AK318+AN318</f>
        <v>0</v>
      </c>
      <c r="L318" s="170" t="s">
        <v>279</v>
      </c>
      <c r="M318" s="189">
        <f>Mediciones!J25*1000</f>
        <v>0</v>
      </c>
      <c r="N318" s="190"/>
      <c r="O318" s="170" t="s">
        <v>279</v>
      </c>
      <c r="P318" s="189">
        <f>Mediciones!J52*1000</f>
        <v>0</v>
      </c>
      <c r="Q318" s="190"/>
      <c r="R318" s="170" t="s">
        <v>279</v>
      </c>
      <c r="S318" s="189">
        <f>Mediciones!J79*1000</f>
        <v>0</v>
      </c>
      <c r="T318" s="190"/>
      <c r="U318" s="170" t="s">
        <v>279</v>
      </c>
      <c r="V318" s="189">
        <f>Mediciones!J106*1000</f>
        <v>0</v>
      </c>
      <c r="W318" s="190"/>
      <c r="X318" s="170" t="s">
        <v>279</v>
      </c>
      <c r="Y318" s="189">
        <f>Mediciones!J133*1000</f>
        <v>0</v>
      </c>
      <c r="Z318" s="190"/>
      <c r="AA318" s="170" t="s">
        <v>279</v>
      </c>
      <c r="AB318" s="189">
        <f>Mediciones!J160*1000</f>
        <v>0</v>
      </c>
      <c r="AC318" s="190"/>
      <c r="AD318" s="170" t="s">
        <v>279</v>
      </c>
      <c r="AE318" s="189">
        <f>Mediciones!J187*1000</f>
        <v>0</v>
      </c>
      <c r="AF318" s="190"/>
      <c r="AG318" s="170" t="s">
        <v>279</v>
      </c>
      <c r="AH318" s="189">
        <f>Mediciones!J214*1000</f>
        <v>0</v>
      </c>
      <c r="AI318" s="190"/>
      <c r="AJ318" s="170" t="s">
        <v>279</v>
      </c>
      <c r="AK318" s="189">
        <f>Mediciones!J241*1000</f>
        <v>0</v>
      </c>
      <c r="AL318" s="190"/>
      <c r="AM318" s="170" t="s">
        <v>279</v>
      </c>
      <c r="AN318" s="189">
        <f>Mediciones!J268*1000</f>
        <v>0</v>
      </c>
      <c r="AO318" s="190"/>
    </row>
    <row r="319" spans="8:41" ht="15.75" thickBot="1">
      <c r="H319" s="169"/>
      <c r="K319" s="191">
        <f>M319+P319+S319+V319+Y319+AB319+AE319+AH319+AK319+AN319</f>
        <v>0</v>
      </c>
      <c r="L319" s="204" t="str">
        <f>IF(Mediciones!D25&lt;&gt;0,Mediciones!D25,"No selección")</f>
        <v>No selección</v>
      </c>
      <c r="M319" s="193">
        <f>(IF(Mediciones!$H$5=1,IF(M318=0,M317,M318)+N317,IF(M318=0,N317,M318)+M317))/1000</f>
        <v>0</v>
      </c>
      <c r="N319" s="194"/>
      <c r="O319" s="204" t="str">
        <f>$L319</f>
        <v>No selección</v>
      </c>
      <c r="P319" s="193">
        <f>(IF(Mediciones!$H$32=1,IF(P318=0,P317,P318)+Q317,IF(P318=0,Q317,P318)+P317))/1000</f>
        <v>0</v>
      </c>
      <c r="Q319" s="194"/>
      <c r="R319" s="204" t="str">
        <f>$L319</f>
        <v>No selección</v>
      </c>
      <c r="S319" s="193">
        <f>(IF(Mediciones!$H$59=1,IF(S318=0,S317,S318)+T317,IF(S318=0,T317,S318)+S317))/1000</f>
        <v>0</v>
      </c>
      <c r="T319" s="194"/>
      <c r="U319" s="204" t="str">
        <f>$L319</f>
        <v>No selección</v>
      </c>
      <c r="V319" s="193">
        <f>(IF(Mediciones!$H$86=1,IF(V318=0,V317,V318)+W317,IF(V318=0,W317,V318)+V317))/1000</f>
        <v>0</v>
      </c>
      <c r="W319" s="194"/>
      <c r="X319" s="204" t="str">
        <f>$L319</f>
        <v>No selección</v>
      </c>
      <c r="Y319" s="193">
        <f>(IF(Mediciones!$H$113=1,IF(Y318=0,Y317,Y318)+Z317,IF(Y318=0,Z317,Y318)+Y317))/1000</f>
        <v>0</v>
      </c>
      <c r="Z319" s="194"/>
      <c r="AA319" s="204" t="str">
        <f>$L319</f>
        <v>No selección</v>
      </c>
      <c r="AB319" s="193">
        <f>(IF(Mediciones!$H$140=1,IF(AB318=0,AB317,AB318)+AC317,IF(AB318=0,AC317,AB318)+AB317))/1000</f>
        <v>0</v>
      </c>
      <c r="AC319" s="194"/>
      <c r="AD319" s="204" t="str">
        <f>$L319</f>
        <v>No selección</v>
      </c>
      <c r="AE319" s="193">
        <f>(IF(Mediciones!$H$167=1,IF(AE318=0,AE317,AE318)+AF317,IF(AE318=0,AF317,AE318)+AE317))/1000</f>
        <v>0</v>
      </c>
      <c r="AF319" s="194"/>
      <c r="AG319" s="204" t="str">
        <f>$L319</f>
        <v>No selección</v>
      </c>
      <c r="AH319" s="193">
        <f>(IF(Mediciones!$H$194=1,IF(AH318=0,AH317,AH318)+AI317,IF(AH318=0,AI317,AH318)+AH317))/1000</f>
        <v>0</v>
      </c>
      <c r="AI319" s="194"/>
      <c r="AJ319" s="204" t="str">
        <f>$L319</f>
        <v>No selección</v>
      </c>
      <c r="AK319" s="193">
        <f>(IF(Mediciones!$H$221=1,IF(AK318=0,AK317,AK318)+AL317,IF(AK318=0,AL317,AK318)+AK317))/1000</f>
        <v>0</v>
      </c>
      <c r="AL319" s="194"/>
      <c r="AM319" s="204" t="str">
        <f>$L319</f>
        <v>No selección</v>
      </c>
      <c r="AN319" s="193">
        <f>(IF(Mediciones!$H$248=1,IF(AN318=0,AN317,AN318)+AO317,IF(AN318=0,AO317,AN318)+AN317))/1000</f>
        <v>0</v>
      </c>
      <c r="AO319" s="194"/>
    </row>
    <row r="320" spans="8:41" ht="15">
      <c r="H320" s="169"/>
      <c r="M320" s="181" t="s">
        <v>145</v>
      </c>
      <c r="N320" s="182" t="s">
        <v>1</v>
      </c>
      <c r="P320" s="181" t="s">
        <v>145</v>
      </c>
      <c r="Q320" s="182" t="s">
        <v>1</v>
      </c>
      <c r="S320" s="181" t="s">
        <v>145</v>
      </c>
      <c r="T320" s="182" t="s">
        <v>1</v>
      </c>
      <c r="V320" s="181" t="s">
        <v>145</v>
      </c>
      <c r="W320" s="182" t="s">
        <v>1</v>
      </c>
      <c r="Y320" s="181" t="s">
        <v>145</v>
      </c>
      <c r="Z320" s="182" t="s">
        <v>1</v>
      </c>
      <c r="AB320" s="181" t="s">
        <v>145</v>
      </c>
      <c r="AC320" s="182" t="s">
        <v>1</v>
      </c>
      <c r="AE320" s="181" t="s">
        <v>145</v>
      </c>
      <c r="AF320" s="182" t="s">
        <v>1</v>
      </c>
      <c r="AH320" s="181" t="s">
        <v>145</v>
      </c>
      <c r="AI320" s="182" t="s">
        <v>1</v>
      </c>
      <c r="AK320" s="181" t="s">
        <v>145</v>
      </c>
      <c r="AL320" s="182" t="s">
        <v>1</v>
      </c>
      <c r="AN320" s="181" t="s">
        <v>145</v>
      </c>
      <c r="AO320" s="182" t="s">
        <v>1</v>
      </c>
    </row>
    <row r="321" spans="8:41" ht="15.75" thickBot="1">
      <c r="H321" s="169"/>
      <c r="M321" s="183"/>
      <c r="N321" s="184"/>
      <c r="P321" s="183"/>
      <c r="Q321" s="184"/>
      <c r="S321" s="183"/>
      <c r="T321" s="184"/>
      <c r="V321" s="183"/>
      <c r="W321" s="184"/>
      <c r="Y321" s="183"/>
      <c r="Z321" s="184"/>
      <c r="AB321" s="183"/>
      <c r="AC321" s="184"/>
      <c r="AE321" s="183"/>
      <c r="AF321" s="184"/>
      <c r="AH321" s="183"/>
      <c r="AI321" s="184"/>
      <c r="AK321" s="183"/>
      <c r="AL321" s="184"/>
      <c r="AN321" s="183"/>
      <c r="AO321" s="184"/>
    </row>
    <row r="322" spans="8:41" ht="15.75" thickBot="1">
      <c r="H322" s="169"/>
      <c r="M322" s="185" t="s">
        <v>301</v>
      </c>
      <c r="N322" s="186"/>
      <c r="P322" s="185" t="s">
        <v>301</v>
      </c>
      <c r="Q322" s="186"/>
      <c r="S322" s="185" t="s">
        <v>301</v>
      </c>
      <c r="T322" s="186"/>
      <c r="V322" s="185" t="s">
        <v>301</v>
      </c>
      <c r="W322" s="186"/>
      <c r="Y322" s="185" t="s">
        <v>301</v>
      </c>
      <c r="Z322" s="186"/>
      <c r="AB322" s="185" t="s">
        <v>301</v>
      </c>
      <c r="AC322" s="186"/>
      <c r="AE322" s="185" t="s">
        <v>301</v>
      </c>
      <c r="AF322" s="186"/>
      <c r="AH322" s="185" t="s">
        <v>301</v>
      </c>
      <c r="AI322" s="186"/>
      <c r="AK322" s="185" t="s">
        <v>301</v>
      </c>
      <c r="AL322" s="186"/>
      <c r="AN322" s="185" t="s">
        <v>301</v>
      </c>
      <c r="AO322" s="186"/>
    </row>
    <row r="323" spans="8:41" ht="15">
      <c r="H323" s="169"/>
      <c r="M323" s="181" t="s">
        <v>145</v>
      </c>
      <c r="N323" s="182" t="s">
        <v>1</v>
      </c>
      <c r="P323" s="181" t="s">
        <v>145</v>
      </c>
      <c r="Q323" s="182" t="s">
        <v>1</v>
      </c>
      <c r="S323" s="181" t="s">
        <v>145</v>
      </c>
      <c r="T323" s="182" t="s">
        <v>1</v>
      </c>
      <c r="V323" s="181" t="s">
        <v>145</v>
      </c>
      <c r="W323" s="182" t="s">
        <v>1</v>
      </c>
      <c r="Y323" s="181" t="s">
        <v>145</v>
      </c>
      <c r="Z323" s="182" t="s">
        <v>1</v>
      </c>
      <c r="AB323" s="181" t="s">
        <v>145</v>
      </c>
      <c r="AC323" s="182" t="s">
        <v>1</v>
      </c>
      <c r="AE323" s="181" t="s">
        <v>145</v>
      </c>
      <c r="AF323" s="182" t="s">
        <v>1</v>
      </c>
      <c r="AH323" s="181" t="s">
        <v>145</v>
      </c>
      <c r="AI323" s="182" t="s">
        <v>1</v>
      </c>
      <c r="AK323" s="181" t="s">
        <v>145</v>
      </c>
      <c r="AL323" s="182" t="s">
        <v>1</v>
      </c>
      <c r="AN323" s="181" t="s">
        <v>145</v>
      </c>
      <c r="AO323" s="182" t="s">
        <v>1</v>
      </c>
    </row>
    <row r="324" spans="8:41" ht="15.75" thickBot="1">
      <c r="H324" s="169"/>
      <c r="M324" s="183"/>
      <c r="N324" s="184"/>
      <c r="P324" s="183"/>
      <c r="Q324" s="184"/>
      <c r="S324" s="183"/>
      <c r="T324" s="184"/>
      <c r="V324" s="183"/>
      <c r="W324" s="184"/>
      <c r="Y324" s="183"/>
      <c r="Z324" s="184"/>
      <c r="AB324" s="183"/>
      <c r="AC324" s="184"/>
      <c r="AE324" s="183"/>
      <c r="AF324" s="184"/>
      <c r="AH324" s="183"/>
      <c r="AI324" s="184"/>
      <c r="AK324" s="183"/>
      <c r="AL324" s="184"/>
      <c r="AN324" s="183"/>
      <c r="AO324" s="184"/>
    </row>
    <row r="325" spans="8:41" ht="15.75" thickBot="1">
      <c r="H325" s="169"/>
      <c r="M325" s="185" t="s">
        <v>301</v>
      </c>
      <c r="N325" s="186"/>
      <c r="P325" s="185" t="s">
        <v>301</v>
      </c>
      <c r="Q325" s="186"/>
      <c r="S325" s="185" t="s">
        <v>301</v>
      </c>
      <c r="T325" s="186"/>
      <c r="V325" s="185" t="s">
        <v>301</v>
      </c>
      <c r="W325" s="186"/>
      <c r="Y325" s="185" t="s">
        <v>301</v>
      </c>
      <c r="Z325" s="186"/>
      <c r="AB325" s="185" t="s">
        <v>301</v>
      </c>
      <c r="AC325" s="186"/>
      <c r="AE325" s="185" t="s">
        <v>301</v>
      </c>
      <c r="AF325" s="186"/>
      <c r="AH325" s="185" t="s">
        <v>301</v>
      </c>
      <c r="AI325" s="186"/>
      <c r="AK325" s="185" t="s">
        <v>301</v>
      </c>
      <c r="AL325" s="186"/>
      <c r="AN325" s="185" t="s">
        <v>301</v>
      </c>
      <c r="AO325" s="186"/>
    </row>
    <row r="326" spans="8:41" ht="15.75" thickBot="1">
      <c r="H326" s="169"/>
      <c r="L326" s="170" t="s">
        <v>278</v>
      </c>
      <c r="M326" s="202"/>
      <c r="N326" s="203"/>
      <c r="O326" s="170" t="s">
        <v>278</v>
      </c>
      <c r="P326" s="202"/>
      <c r="Q326" s="203"/>
      <c r="R326" s="170" t="s">
        <v>278</v>
      </c>
      <c r="S326" s="202"/>
      <c r="T326" s="203"/>
      <c r="U326" s="170" t="s">
        <v>278</v>
      </c>
      <c r="V326" s="202"/>
      <c r="W326" s="203"/>
      <c r="X326" s="170" t="s">
        <v>278</v>
      </c>
      <c r="Y326" s="202"/>
      <c r="Z326" s="203"/>
      <c r="AA326" s="170" t="s">
        <v>278</v>
      </c>
      <c r="AB326" s="202"/>
      <c r="AC326" s="203"/>
      <c r="AD326" s="170" t="s">
        <v>278</v>
      </c>
      <c r="AE326" s="202"/>
      <c r="AF326" s="203"/>
      <c r="AG326" s="170" t="s">
        <v>278</v>
      </c>
      <c r="AH326" s="202"/>
      <c r="AI326" s="203"/>
      <c r="AJ326" s="170" t="s">
        <v>278</v>
      </c>
      <c r="AK326" s="202"/>
      <c r="AL326" s="203"/>
      <c r="AM326" s="170" t="s">
        <v>278</v>
      </c>
      <c r="AN326" s="202"/>
      <c r="AO326" s="203"/>
    </row>
    <row r="327" spans="8:41" ht="15.75" thickBot="1">
      <c r="H327" s="169"/>
      <c r="K327" s="424">
        <f>M327+P327+S327+V327+Y327+AB327+AE327+AH327+AK327+AN327</f>
        <v>0</v>
      </c>
      <c r="L327" s="170" t="s">
        <v>279</v>
      </c>
      <c r="M327" s="189">
        <f>Mediciones!J26*1000</f>
        <v>0</v>
      </c>
      <c r="N327" s="190"/>
      <c r="O327" s="170" t="s">
        <v>279</v>
      </c>
      <c r="P327" s="189">
        <f>Mediciones!J53*1000</f>
        <v>0</v>
      </c>
      <c r="Q327" s="190"/>
      <c r="R327" s="170" t="s">
        <v>279</v>
      </c>
      <c r="S327" s="189">
        <f>Mediciones!J80*1000</f>
        <v>0</v>
      </c>
      <c r="T327" s="190"/>
      <c r="U327" s="170" t="s">
        <v>279</v>
      </c>
      <c r="V327" s="189">
        <f>Mediciones!J107*1000</f>
        <v>0</v>
      </c>
      <c r="W327" s="190"/>
      <c r="X327" s="170" t="s">
        <v>279</v>
      </c>
      <c r="Y327" s="189">
        <f>Mediciones!J134*1000</f>
        <v>0</v>
      </c>
      <c r="Z327" s="190"/>
      <c r="AA327" s="170" t="s">
        <v>279</v>
      </c>
      <c r="AB327" s="189">
        <f>Mediciones!J161*1000</f>
        <v>0</v>
      </c>
      <c r="AC327" s="190"/>
      <c r="AD327" s="170" t="s">
        <v>279</v>
      </c>
      <c r="AE327" s="189">
        <f>Mediciones!J188*1000</f>
        <v>0</v>
      </c>
      <c r="AF327" s="190"/>
      <c r="AG327" s="170" t="s">
        <v>279</v>
      </c>
      <c r="AH327" s="189">
        <f>Mediciones!J215*1000</f>
        <v>0</v>
      </c>
      <c r="AI327" s="190"/>
      <c r="AJ327" s="170" t="s">
        <v>279</v>
      </c>
      <c r="AK327" s="189">
        <f>Mediciones!J242*1000</f>
        <v>0</v>
      </c>
      <c r="AL327" s="190"/>
      <c r="AM327" s="170" t="s">
        <v>279</v>
      </c>
      <c r="AN327" s="189">
        <f>Mediciones!J269*1000</f>
        <v>0</v>
      </c>
      <c r="AO327" s="190"/>
    </row>
    <row r="328" spans="8:41" ht="15.75" thickBot="1">
      <c r="H328" s="169"/>
      <c r="K328" s="191">
        <f>M328+P328+S328+V328+Y328+AB328+AE328+AH328+AK328+AN328</f>
        <v>0</v>
      </c>
      <c r="L328" s="204" t="str">
        <f>IF(Mediciones!D26&lt;&gt;0,Mediciones!D26,"No selección")</f>
        <v>No selección</v>
      </c>
      <c r="M328" s="193">
        <f>(IF(Mediciones!$H$5=1,IF(M327=0,M326,M327)+N326,IF(M327=0,N326,M327)+M326))/1000</f>
        <v>0</v>
      </c>
      <c r="N328" s="194"/>
      <c r="O328" s="204" t="str">
        <f>$L328</f>
        <v>No selección</v>
      </c>
      <c r="P328" s="193">
        <f>(IF(Mediciones!$H$32=1,IF(P327=0,P326,P327)+Q326,IF(P327=0,Q326,P327)+P326))/1000</f>
        <v>0</v>
      </c>
      <c r="Q328" s="194"/>
      <c r="R328" s="204" t="str">
        <f>$L328</f>
        <v>No selección</v>
      </c>
      <c r="S328" s="193">
        <f>(IF(Mediciones!$H$59=1,IF(S327=0,S326,S327)+T326,IF(S327=0,T326,S327)+S326))/1000</f>
        <v>0</v>
      </c>
      <c r="T328" s="194"/>
      <c r="U328" s="204" t="str">
        <f>$L328</f>
        <v>No selección</v>
      </c>
      <c r="V328" s="193">
        <f>(IF(Mediciones!$H$86=1,IF(V327=0,V326,V327)+W326,IF(V327=0,W326,V327)+V326))/1000</f>
        <v>0</v>
      </c>
      <c r="W328" s="194"/>
      <c r="X328" s="204" t="str">
        <f>$L328</f>
        <v>No selección</v>
      </c>
      <c r="Y328" s="193">
        <f>(IF(Mediciones!$H$113=1,IF(Y327=0,Y326,Y327)+Z326,IF(Y327=0,Z326,Y327)+Y326))/1000</f>
        <v>0</v>
      </c>
      <c r="Z328" s="194"/>
      <c r="AA328" s="204" t="str">
        <f>$L328</f>
        <v>No selección</v>
      </c>
      <c r="AB328" s="193">
        <f>(IF(Mediciones!$H$140=1,IF(AB327=0,AB326,AB327)+AC326,IF(AB327=0,AC326,AB327)+AB326))/1000</f>
        <v>0</v>
      </c>
      <c r="AC328" s="194"/>
      <c r="AD328" s="204" t="str">
        <f>$L328</f>
        <v>No selección</v>
      </c>
      <c r="AE328" s="193">
        <f>(IF(Mediciones!$H$167=1,IF(AE327=0,AE326,AE327)+AF326,IF(AE327=0,AF326,AE327)+AE326))/1000</f>
        <v>0</v>
      </c>
      <c r="AF328" s="194"/>
      <c r="AG328" s="204" t="str">
        <f>$L328</f>
        <v>No selección</v>
      </c>
      <c r="AH328" s="193">
        <f>(IF(Mediciones!$H$194=1,IF(AH327=0,AH326,AH327)+AI326,IF(AH327=0,AI326,AH327)+AH326))/1000</f>
        <v>0</v>
      </c>
      <c r="AI328" s="194"/>
      <c r="AJ328" s="204" t="str">
        <f>$L328</f>
        <v>No selección</v>
      </c>
      <c r="AK328" s="193">
        <f>(IF(Mediciones!$H$221=1,IF(AK327=0,AK326,AK327)+AL326,IF(AK327=0,AL326,AK327)+AK326))/1000</f>
        <v>0</v>
      </c>
      <c r="AL328" s="194"/>
      <c r="AM328" s="204" t="str">
        <f>$L328</f>
        <v>No selección</v>
      </c>
      <c r="AN328" s="193">
        <f>(IF(Mediciones!$H$248=1,IF(AN327=0,AN326,AN327)+AO326,IF(AN327=0,AO326,AN327)+AN326))/1000</f>
        <v>0</v>
      </c>
      <c r="AO328" s="194"/>
    </row>
    <row r="329" spans="8:41" ht="15">
      <c r="H329" s="169"/>
      <c r="M329" s="181" t="s">
        <v>145</v>
      </c>
      <c r="N329" s="182" t="s">
        <v>1</v>
      </c>
      <c r="P329" s="181" t="s">
        <v>145</v>
      </c>
      <c r="Q329" s="182" t="s">
        <v>1</v>
      </c>
      <c r="S329" s="181" t="s">
        <v>145</v>
      </c>
      <c r="T329" s="182" t="s">
        <v>1</v>
      </c>
      <c r="V329" s="181" t="s">
        <v>145</v>
      </c>
      <c r="W329" s="182" t="s">
        <v>1</v>
      </c>
      <c r="Y329" s="181" t="s">
        <v>145</v>
      </c>
      <c r="Z329" s="182" t="s">
        <v>1</v>
      </c>
      <c r="AB329" s="181" t="s">
        <v>145</v>
      </c>
      <c r="AC329" s="182" t="s">
        <v>1</v>
      </c>
      <c r="AE329" s="181" t="s">
        <v>145</v>
      </c>
      <c r="AF329" s="182" t="s">
        <v>1</v>
      </c>
      <c r="AH329" s="181" t="s">
        <v>145</v>
      </c>
      <c r="AI329" s="182" t="s">
        <v>1</v>
      </c>
      <c r="AK329" s="181" t="s">
        <v>145</v>
      </c>
      <c r="AL329" s="182" t="s">
        <v>1</v>
      </c>
      <c r="AN329" s="181" t="s">
        <v>145</v>
      </c>
      <c r="AO329" s="182" t="s">
        <v>1</v>
      </c>
    </row>
    <row r="330" spans="8:41" ht="15.75" thickBot="1">
      <c r="H330" s="169"/>
      <c r="M330" s="183"/>
      <c r="N330" s="184"/>
      <c r="P330" s="183"/>
      <c r="Q330" s="184"/>
      <c r="S330" s="183"/>
      <c r="T330" s="184"/>
      <c r="V330" s="183"/>
      <c r="W330" s="184"/>
      <c r="Y330" s="183"/>
      <c r="Z330" s="184"/>
      <c r="AB330" s="183"/>
      <c r="AC330" s="184"/>
      <c r="AE330" s="183"/>
      <c r="AF330" s="184"/>
      <c r="AH330" s="183"/>
      <c r="AI330" s="184"/>
      <c r="AK330" s="183"/>
      <c r="AL330" s="184"/>
      <c r="AN330" s="183"/>
      <c r="AO330" s="184"/>
    </row>
    <row r="331" spans="8:41" ht="15.75" thickBot="1">
      <c r="H331" s="169"/>
      <c r="M331" s="185" t="s">
        <v>301</v>
      </c>
      <c r="N331" s="186"/>
      <c r="P331" s="185" t="s">
        <v>301</v>
      </c>
      <c r="Q331" s="186"/>
      <c r="S331" s="185" t="s">
        <v>301</v>
      </c>
      <c r="T331" s="186"/>
      <c r="V331" s="185" t="s">
        <v>301</v>
      </c>
      <c r="W331" s="186"/>
      <c r="Y331" s="185" t="s">
        <v>301</v>
      </c>
      <c r="Z331" s="186"/>
      <c r="AB331" s="185" t="s">
        <v>301</v>
      </c>
      <c r="AC331" s="186"/>
      <c r="AE331" s="185" t="s">
        <v>301</v>
      </c>
      <c r="AF331" s="186"/>
      <c r="AH331" s="185" t="s">
        <v>301</v>
      </c>
      <c r="AI331" s="186"/>
      <c r="AK331" s="185" t="s">
        <v>301</v>
      </c>
      <c r="AL331" s="186"/>
      <c r="AN331" s="185" t="s">
        <v>301</v>
      </c>
      <c r="AO331" s="186"/>
    </row>
    <row r="332" spans="8:41" ht="15">
      <c r="H332" s="169"/>
      <c r="M332" s="181" t="s">
        <v>145</v>
      </c>
      <c r="N332" s="182" t="s">
        <v>1</v>
      </c>
      <c r="P332" s="181" t="s">
        <v>145</v>
      </c>
      <c r="Q332" s="182" t="s">
        <v>1</v>
      </c>
      <c r="S332" s="181" t="s">
        <v>145</v>
      </c>
      <c r="T332" s="182" t="s">
        <v>1</v>
      </c>
      <c r="V332" s="181" t="s">
        <v>145</v>
      </c>
      <c r="W332" s="182" t="s">
        <v>1</v>
      </c>
      <c r="Y332" s="181" t="s">
        <v>145</v>
      </c>
      <c r="Z332" s="182" t="s">
        <v>1</v>
      </c>
      <c r="AB332" s="181" t="s">
        <v>145</v>
      </c>
      <c r="AC332" s="182" t="s">
        <v>1</v>
      </c>
      <c r="AE332" s="181" t="s">
        <v>145</v>
      </c>
      <c r="AF332" s="182" t="s">
        <v>1</v>
      </c>
      <c r="AH332" s="181" t="s">
        <v>145</v>
      </c>
      <c r="AI332" s="182" t="s">
        <v>1</v>
      </c>
      <c r="AK332" s="181" t="s">
        <v>145</v>
      </c>
      <c r="AL332" s="182" t="s">
        <v>1</v>
      </c>
      <c r="AN332" s="181" t="s">
        <v>145</v>
      </c>
      <c r="AO332" s="182" t="s">
        <v>1</v>
      </c>
    </row>
    <row r="333" spans="8:41" ht="15.75" thickBot="1">
      <c r="H333" s="169"/>
      <c r="M333" s="183"/>
      <c r="N333" s="184"/>
      <c r="P333" s="183"/>
      <c r="Q333" s="184"/>
      <c r="S333" s="183"/>
      <c r="T333" s="184"/>
      <c r="V333" s="183"/>
      <c r="W333" s="184"/>
      <c r="Y333" s="183"/>
      <c r="Z333" s="184"/>
      <c r="AB333" s="183"/>
      <c r="AC333" s="184"/>
      <c r="AE333" s="183"/>
      <c r="AF333" s="184"/>
      <c r="AH333" s="183"/>
      <c r="AI333" s="184"/>
      <c r="AK333" s="183"/>
      <c r="AL333" s="184"/>
      <c r="AN333" s="183"/>
      <c r="AO333" s="184"/>
    </row>
    <row r="334" spans="8:41" ht="15.75" thickBot="1">
      <c r="H334" s="169"/>
      <c r="M334" s="185" t="s">
        <v>301</v>
      </c>
      <c r="N334" s="186"/>
      <c r="P334" s="185" t="s">
        <v>301</v>
      </c>
      <c r="Q334" s="186"/>
      <c r="S334" s="185" t="s">
        <v>301</v>
      </c>
      <c r="T334" s="186"/>
      <c r="V334" s="185" t="s">
        <v>301</v>
      </c>
      <c r="W334" s="186"/>
      <c r="Y334" s="185" t="s">
        <v>301</v>
      </c>
      <c r="Z334" s="186"/>
      <c r="AB334" s="185" t="s">
        <v>301</v>
      </c>
      <c r="AC334" s="186"/>
      <c r="AE334" s="185" t="s">
        <v>301</v>
      </c>
      <c r="AF334" s="186"/>
      <c r="AH334" s="185" t="s">
        <v>301</v>
      </c>
      <c r="AI334" s="186"/>
      <c r="AK334" s="185" t="s">
        <v>301</v>
      </c>
      <c r="AL334" s="186"/>
      <c r="AN334" s="185" t="s">
        <v>301</v>
      </c>
      <c r="AO334" s="186"/>
    </row>
    <row r="335" spans="8:41" ht="15.75" thickBot="1">
      <c r="H335" s="169"/>
      <c r="L335" s="170" t="s">
        <v>278</v>
      </c>
      <c r="M335" s="202"/>
      <c r="N335" s="203"/>
      <c r="O335" s="170" t="s">
        <v>278</v>
      </c>
      <c r="P335" s="202"/>
      <c r="Q335" s="203"/>
      <c r="R335" s="170" t="s">
        <v>278</v>
      </c>
      <c r="S335" s="202"/>
      <c r="T335" s="203"/>
      <c r="U335" s="170" t="s">
        <v>278</v>
      </c>
      <c r="V335" s="202"/>
      <c r="W335" s="203"/>
      <c r="X335" s="170" t="s">
        <v>278</v>
      </c>
      <c r="Y335" s="202"/>
      <c r="Z335" s="203"/>
      <c r="AA335" s="170" t="s">
        <v>278</v>
      </c>
      <c r="AB335" s="202"/>
      <c r="AC335" s="203"/>
      <c r="AD335" s="170" t="s">
        <v>278</v>
      </c>
      <c r="AE335" s="202"/>
      <c r="AF335" s="203"/>
      <c r="AG335" s="170" t="s">
        <v>278</v>
      </c>
      <c r="AH335" s="202"/>
      <c r="AI335" s="203"/>
      <c r="AJ335" s="170" t="s">
        <v>278</v>
      </c>
      <c r="AK335" s="202"/>
      <c r="AL335" s="203"/>
      <c r="AM335" s="170" t="s">
        <v>278</v>
      </c>
      <c r="AN335" s="202"/>
      <c r="AO335" s="203"/>
    </row>
    <row r="336" spans="8:41" ht="15.75" thickBot="1">
      <c r="H336" s="169"/>
      <c r="K336" s="424">
        <f>M336+P336+S336+V336+Y336+AB336+AE336+AH336+AK336+AN336</f>
        <v>0</v>
      </c>
      <c r="L336" s="170" t="s">
        <v>279</v>
      </c>
      <c r="M336" s="189">
        <f>Mediciones!J27*1000</f>
        <v>0</v>
      </c>
      <c r="N336" s="190"/>
      <c r="O336" s="170" t="s">
        <v>279</v>
      </c>
      <c r="P336" s="189">
        <f>Mediciones!J54*1000</f>
        <v>0</v>
      </c>
      <c r="Q336" s="190"/>
      <c r="R336" s="170" t="s">
        <v>279</v>
      </c>
      <c r="S336" s="189">
        <f>Mediciones!J81*1000</f>
        <v>0</v>
      </c>
      <c r="T336" s="190"/>
      <c r="U336" s="170" t="s">
        <v>279</v>
      </c>
      <c r="V336" s="189">
        <f>Mediciones!J108*1000</f>
        <v>0</v>
      </c>
      <c r="W336" s="190"/>
      <c r="X336" s="170" t="s">
        <v>279</v>
      </c>
      <c r="Y336" s="189">
        <f>Mediciones!J135*1000</f>
        <v>0</v>
      </c>
      <c r="Z336" s="190"/>
      <c r="AA336" s="170" t="s">
        <v>279</v>
      </c>
      <c r="AB336" s="189">
        <f>Mediciones!J162*1000</f>
        <v>0</v>
      </c>
      <c r="AC336" s="190"/>
      <c r="AD336" s="170" t="s">
        <v>279</v>
      </c>
      <c r="AE336" s="189">
        <f>Mediciones!J189*1000</f>
        <v>0</v>
      </c>
      <c r="AF336" s="190"/>
      <c r="AG336" s="170" t="s">
        <v>279</v>
      </c>
      <c r="AH336" s="189">
        <f>Mediciones!J216*1000</f>
        <v>0</v>
      </c>
      <c r="AI336" s="190"/>
      <c r="AJ336" s="170" t="s">
        <v>279</v>
      </c>
      <c r="AK336" s="189">
        <f>Mediciones!J243*1000</f>
        <v>0</v>
      </c>
      <c r="AL336" s="190"/>
      <c r="AM336" s="170" t="s">
        <v>279</v>
      </c>
      <c r="AN336" s="189">
        <f>Mediciones!J270*1000</f>
        <v>0</v>
      </c>
      <c r="AO336" s="190"/>
    </row>
    <row r="337" spans="8:41" ht="15.75" thickBot="1">
      <c r="H337" s="169"/>
      <c r="K337" s="191">
        <f>M337+P337+S337+V337+Y337+AB337+AE337+AH337+AK337+AN337</f>
        <v>0</v>
      </c>
      <c r="L337" s="204" t="str">
        <f>IF(Mediciones!D27&lt;&gt;0,Mediciones!D27,"No selección")</f>
        <v>No selección</v>
      </c>
      <c r="M337" s="193">
        <f>(IF(Mediciones!$H$5=1,IF(M336=0,M335,M336)+N335,IF(M336=0,N335,M336)+M335))/1000</f>
        <v>0</v>
      </c>
      <c r="N337" s="194"/>
      <c r="O337" s="204" t="str">
        <f>$L337</f>
        <v>No selección</v>
      </c>
      <c r="P337" s="193">
        <f>(IF(Mediciones!$H$32=1,IF(P336=0,P335,P336)+Q335,IF(P336=0,Q335,P336)+P335))/1000</f>
        <v>0</v>
      </c>
      <c r="Q337" s="194"/>
      <c r="R337" s="204" t="str">
        <f>$L337</f>
        <v>No selección</v>
      </c>
      <c r="S337" s="193">
        <f>(IF(Mediciones!$H$59=1,IF(S336=0,S335,S336)+T335,IF(S336=0,T335,S336)+S335))/1000</f>
        <v>0</v>
      </c>
      <c r="T337" s="194"/>
      <c r="U337" s="204" t="str">
        <f>$L337</f>
        <v>No selección</v>
      </c>
      <c r="V337" s="193">
        <f>(IF(Mediciones!$H$86=1,IF(V336=0,V335,V336)+W335,IF(V336=0,W335,V336)+V335))/1000</f>
        <v>0</v>
      </c>
      <c r="W337" s="194"/>
      <c r="X337" s="204" t="str">
        <f>$L337</f>
        <v>No selección</v>
      </c>
      <c r="Y337" s="193">
        <f>(IF(Mediciones!$H$113=1,IF(Y336=0,Y335,Y336)+Z335,IF(Y336=0,Z335,Y336)+Y335))/1000</f>
        <v>0</v>
      </c>
      <c r="Z337" s="194"/>
      <c r="AA337" s="204" t="str">
        <f>$L337</f>
        <v>No selección</v>
      </c>
      <c r="AB337" s="193">
        <f>(IF(Mediciones!$H$140=1,IF(AB336=0,AB335,AB336)+AC335,IF(AB336=0,AC335,AB336)+AB335))/1000</f>
        <v>0</v>
      </c>
      <c r="AC337" s="194"/>
      <c r="AD337" s="204" t="str">
        <f>$L337</f>
        <v>No selección</v>
      </c>
      <c r="AE337" s="193">
        <f>(IF(Mediciones!$H$167=1,IF(AE336=0,AE335,AE336)+AF335,IF(AE336=0,AF335,AE336)+AE335))/1000</f>
        <v>0</v>
      </c>
      <c r="AF337" s="194"/>
      <c r="AG337" s="204" t="str">
        <f>$L337</f>
        <v>No selección</v>
      </c>
      <c r="AH337" s="193">
        <f>(IF(Mediciones!$H$194=1,IF(AH336=0,AH335,AH336)+AI335,IF(AH336=0,AI335,AH336)+AH335))/1000</f>
        <v>0</v>
      </c>
      <c r="AI337" s="194"/>
      <c r="AJ337" s="204" t="str">
        <f>$L337</f>
        <v>No selección</v>
      </c>
      <c r="AK337" s="193">
        <f>(IF(Mediciones!$H$221=1,IF(AK336=0,AK335,AK336)+AL335,IF(AK336=0,AL335,AK336)+AK335))/1000</f>
        <v>0</v>
      </c>
      <c r="AL337" s="194"/>
      <c r="AM337" s="204" t="str">
        <f>$L337</f>
        <v>No selección</v>
      </c>
      <c r="AN337" s="193">
        <f>(IF(Mediciones!$H$248=1,IF(AN336=0,AN335,AN336)+AO335,IF(AN336=0,AO335,AN336)+AN335))/1000</f>
        <v>0</v>
      </c>
      <c r="AO337" s="194"/>
    </row>
    <row r="338" spans="8:33" ht="15">
      <c r="H338" s="169"/>
      <c r="AA338" s="169"/>
      <c r="AB338" s="169"/>
      <c r="AC338" s="169"/>
      <c r="AD338" s="169"/>
      <c r="AE338" s="169"/>
      <c r="AF338" s="169"/>
      <c r="AG338" s="169"/>
    </row>
    <row r="339" spans="8:33" ht="15">
      <c r="H339" s="169"/>
      <c r="AA339" s="169"/>
      <c r="AB339" s="169"/>
      <c r="AC339" s="169"/>
      <c r="AD339" s="169"/>
      <c r="AE339" s="169"/>
      <c r="AF339" s="169"/>
      <c r="AG339" s="169"/>
    </row>
    <row r="340" spans="8:33" ht="15">
      <c r="H340" s="169"/>
      <c r="AA340" s="169"/>
      <c r="AB340" s="169"/>
      <c r="AC340" s="169"/>
      <c r="AD340" s="169"/>
      <c r="AE340" s="169"/>
      <c r="AF340" s="169"/>
      <c r="AG340" s="169"/>
    </row>
    <row r="341" spans="8:33" ht="15">
      <c r="H341" s="169"/>
      <c r="AA341" s="169"/>
      <c r="AB341" s="169"/>
      <c r="AC341" s="169"/>
      <c r="AD341" s="169"/>
      <c r="AE341" s="169"/>
      <c r="AF341" s="169"/>
      <c r="AG341" s="169"/>
    </row>
    <row r="342" spans="8:33" ht="15">
      <c r="H342" s="169"/>
      <c r="AA342" s="169"/>
      <c r="AB342" s="169"/>
      <c r="AC342" s="169"/>
      <c r="AD342" s="169"/>
      <c r="AE342" s="169"/>
      <c r="AF342" s="169"/>
      <c r="AG342" s="169"/>
    </row>
    <row r="343" spans="8:33" ht="15">
      <c r="H343" s="169"/>
      <c r="AA343" s="169"/>
      <c r="AB343" s="169"/>
      <c r="AC343" s="169"/>
      <c r="AD343" s="169"/>
      <c r="AE343" s="169"/>
      <c r="AF343" s="169"/>
      <c r="AG343" s="169"/>
    </row>
    <row r="344" spans="8:33" ht="15">
      <c r="H344" s="169"/>
      <c r="AA344" s="169"/>
      <c r="AB344" s="169"/>
      <c r="AC344" s="169"/>
      <c r="AD344" s="169"/>
      <c r="AE344" s="169"/>
      <c r="AF344" s="169"/>
      <c r="AG344" s="169"/>
    </row>
    <row r="345" spans="8:33" ht="15">
      <c r="H345" s="169"/>
      <c r="AA345" s="169"/>
      <c r="AB345" s="169"/>
      <c r="AC345" s="169"/>
      <c r="AD345" s="169"/>
      <c r="AE345" s="169"/>
      <c r="AF345" s="169"/>
      <c r="AG345" s="169"/>
    </row>
    <row r="346" spans="8:33" ht="15">
      <c r="H346" s="169"/>
      <c r="AA346" s="169"/>
      <c r="AB346" s="169"/>
      <c r="AC346" s="169"/>
      <c r="AD346" s="169"/>
      <c r="AE346" s="169"/>
      <c r="AF346" s="169"/>
      <c r="AG346" s="169"/>
    </row>
    <row r="347" spans="8:33" ht="15">
      <c r="H347" s="169"/>
      <c r="AA347" s="169"/>
      <c r="AB347" s="169"/>
      <c r="AC347" s="169"/>
      <c r="AD347" s="169"/>
      <c r="AE347" s="169"/>
      <c r="AF347" s="169"/>
      <c r="AG347" s="169"/>
    </row>
    <row r="348" spans="8:33" ht="15">
      <c r="H348" s="169"/>
      <c r="AA348" s="169"/>
      <c r="AB348" s="169"/>
      <c r="AC348" s="169"/>
      <c r="AD348" s="169"/>
      <c r="AE348" s="169"/>
      <c r="AF348" s="169"/>
      <c r="AG348" s="169"/>
    </row>
    <row r="349" spans="8:33" ht="15">
      <c r="H349" s="169"/>
      <c r="AA349" s="169"/>
      <c r="AB349" s="169"/>
      <c r="AC349" s="169"/>
      <c r="AD349" s="169"/>
      <c r="AE349" s="169"/>
      <c r="AF349" s="169"/>
      <c r="AG349" s="169"/>
    </row>
    <row r="350" spans="8:33" ht="15">
      <c r="H350" s="169"/>
      <c r="AA350" s="169"/>
      <c r="AB350" s="169"/>
      <c r="AC350" s="169"/>
      <c r="AD350" s="169"/>
      <c r="AE350" s="169"/>
      <c r="AF350" s="169"/>
      <c r="AG350" s="169"/>
    </row>
    <row r="351" spans="8:33" ht="15">
      <c r="H351" s="169"/>
      <c r="AA351" s="169"/>
      <c r="AB351" s="169"/>
      <c r="AC351" s="169"/>
      <c r="AD351" s="169"/>
      <c r="AE351" s="169"/>
      <c r="AF351" s="169"/>
      <c r="AG351" s="169"/>
    </row>
    <row r="352" spans="8:33" ht="15">
      <c r="H352" s="169"/>
      <c r="AA352" s="169"/>
      <c r="AB352" s="169"/>
      <c r="AC352" s="169"/>
      <c r="AD352" s="169"/>
      <c r="AE352" s="169"/>
      <c r="AF352" s="169"/>
      <c r="AG352" s="169"/>
    </row>
    <row r="353" spans="8:33" ht="15">
      <c r="H353" s="169"/>
      <c r="AA353" s="169"/>
      <c r="AB353" s="169"/>
      <c r="AC353" s="169"/>
      <c r="AD353" s="169"/>
      <c r="AE353" s="169"/>
      <c r="AF353" s="169"/>
      <c r="AG353" s="169"/>
    </row>
    <row r="354" spans="8:33" ht="15">
      <c r="H354" s="169"/>
      <c r="AA354" s="169"/>
      <c r="AB354" s="169"/>
      <c r="AC354" s="169"/>
      <c r="AD354" s="169"/>
      <c r="AE354" s="169"/>
      <c r="AF354" s="169"/>
      <c r="AG354" s="169"/>
    </row>
    <row r="355" spans="8:33" ht="15">
      <c r="H355" s="169"/>
      <c r="AA355" s="169"/>
      <c r="AB355" s="169"/>
      <c r="AC355" s="169"/>
      <c r="AD355" s="169"/>
      <c r="AE355" s="169"/>
      <c r="AF355" s="169"/>
      <c r="AG355" s="169"/>
    </row>
    <row r="356" spans="8:33" ht="15">
      <c r="H356" s="169"/>
      <c r="AA356" s="169"/>
      <c r="AB356" s="169"/>
      <c r="AC356" s="169"/>
      <c r="AD356" s="169"/>
      <c r="AE356" s="169"/>
      <c r="AF356" s="169"/>
      <c r="AG356" s="169"/>
    </row>
    <row r="357" spans="8:33" ht="15">
      <c r="H357" s="169"/>
      <c r="AA357" s="169"/>
      <c r="AB357" s="169"/>
      <c r="AC357" s="169"/>
      <c r="AD357" s="169"/>
      <c r="AE357" s="169"/>
      <c r="AF357" s="169"/>
      <c r="AG357" s="169"/>
    </row>
    <row r="358" spans="8:33" ht="15">
      <c r="H358" s="169"/>
      <c r="AA358" s="169"/>
      <c r="AB358" s="169"/>
      <c r="AC358" s="169"/>
      <c r="AD358" s="169"/>
      <c r="AE358" s="169"/>
      <c r="AF358" s="169"/>
      <c r="AG358" s="169"/>
    </row>
    <row r="359" spans="8:33" ht="15">
      <c r="H359" s="169"/>
      <c r="AA359" s="169"/>
      <c r="AB359" s="169"/>
      <c r="AC359" s="169"/>
      <c r="AD359" s="169"/>
      <c r="AE359" s="169"/>
      <c r="AF359" s="169"/>
      <c r="AG359" s="169"/>
    </row>
    <row r="360" spans="8:33" ht="15">
      <c r="H360" s="169"/>
      <c r="AA360" s="169"/>
      <c r="AB360" s="169"/>
      <c r="AC360" s="169"/>
      <c r="AD360" s="169"/>
      <c r="AE360" s="169"/>
      <c r="AF360" s="169"/>
      <c r="AG360" s="169"/>
    </row>
    <row r="361" spans="8:33" ht="15">
      <c r="H361" s="169"/>
      <c r="AA361" s="169"/>
      <c r="AB361" s="169"/>
      <c r="AC361" s="169"/>
      <c r="AD361" s="169"/>
      <c r="AE361" s="169"/>
      <c r="AF361" s="169"/>
      <c r="AG361" s="169"/>
    </row>
    <row r="362" spans="8:33" ht="15">
      <c r="H362" s="169"/>
      <c r="AA362" s="169"/>
      <c r="AB362" s="169"/>
      <c r="AC362" s="169"/>
      <c r="AD362" s="169"/>
      <c r="AE362" s="169"/>
      <c r="AF362" s="169"/>
      <c r="AG362" s="169"/>
    </row>
    <row r="363" spans="8:33" ht="15">
      <c r="H363" s="169"/>
      <c r="AA363" s="169"/>
      <c r="AB363" s="169"/>
      <c r="AC363" s="169"/>
      <c r="AD363" s="169"/>
      <c r="AE363" s="169"/>
      <c r="AF363" s="169"/>
      <c r="AG363" s="169"/>
    </row>
    <row r="364" spans="8:33" ht="15">
      <c r="H364" s="169"/>
      <c r="AA364" s="169"/>
      <c r="AB364" s="169"/>
      <c r="AC364" s="169"/>
      <c r="AD364" s="169"/>
      <c r="AE364" s="169"/>
      <c r="AF364" s="169"/>
      <c r="AG364" s="169"/>
    </row>
    <row r="365" spans="8:33" ht="15">
      <c r="H365" s="169"/>
      <c r="AA365" s="169"/>
      <c r="AB365" s="169"/>
      <c r="AC365" s="169"/>
      <c r="AD365" s="169"/>
      <c r="AE365" s="169"/>
      <c r="AF365" s="169"/>
      <c r="AG365" s="169"/>
    </row>
    <row r="366" spans="8:33" ht="15">
      <c r="H366" s="169"/>
      <c r="AA366" s="169"/>
      <c r="AB366" s="169"/>
      <c r="AC366" s="169"/>
      <c r="AD366" s="169"/>
      <c r="AE366" s="169"/>
      <c r="AF366" s="169"/>
      <c r="AG366" s="169"/>
    </row>
    <row r="367" spans="8:33" ht="15">
      <c r="H367" s="169"/>
      <c r="AA367" s="169"/>
      <c r="AB367" s="169"/>
      <c r="AC367" s="169"/>
      <c r="AD367" s="169"/>
      <c r="AE367" s="169"/>
      <c r="AF367" s="169"/>
      <c r="AG367" s="169"/>
    </row>
    <row r="368" spans="8:33" ht="15">
      <c r="H368" s="169"/>
      <c r="AA368" s="169"/>
      <c r="AB368" s="169"/>
      <c r="AC368" s="169"/>
      <c r="AD368" s="169"/>
      <c r="AE368" s="169"/>
      <c r="AF368" s="169"/>
      <c r="AG368" s="169"/>
    </row>
    <row r="369" spans="8:33" ht="15">
      <c r="H369" s="169"/>
      <c r="AA369" s="169"/>
      <c r="AB369" s="169"/>
      <c r="AC369" s="169"/>
      <c r="AD369" s="169"/>
      <c r="AE369" s="169"/>
      <c r="AF369" s="169"/>
      <c r="AG369" s="169"/>
    </row>
    <row r="370" spans="8:33" ht="15">
      <c r="H370" s="169"/>
      <c r="AA370" s="169"/>
      <c r="AB370" s="169"/>
      <c r="AC370" s="169"/>
      <c r="AD370" s="169"/>
      <c r="AE370" s="169"/>
      <c r="AF370" s="169"/>
      <c r="AG370" s="169"/>
    </row>
    <row r="371" spans="8:33" ht="15">
      <c r="H371" s="169"/>
      <c r="AA371" s="169"/>
      <c r="AB371" s="169"/>
      <c r="AC371" s="169"/>
      <c r="AD371" s="169"/>
      <c r="AE371" s="169"/>
      <c r="AF371" s="169"/>
      <c r="AG371" s="169"/>
    </row>
    <row r="372" spans="8:33" ht="15">
      <c r="H372" s="169"/>
      <c r="AA372" s="169"/>
      <c r="AB372" s="169"/>
      <c r="AC372" s="169"/>
      <c r="AD372" s="169"/>
      <c r="AE372" s="169"/>
      <c r="AF372" s="169"/>
      <c r="AG372" s="169"/>
    </row>
    <row r="373" spans="8:33" ht="15">
      <c r="H373" s="169"/>
      <c r="AA373" s="169"/>
      <c r="AB373" s="169"/>
      <c r="AC373" s="169"/>
      <c r="AD373" s="169"/>
      <c r="AE373" s="169"/>
      <c r="AF373" s="169"/>
      <c r="AG373" s="169"/>
    </row>
    <row r="374" spans="8:33" ht="15">
      <c r="H374" s="169"/>
      <c r="AA374" s="169"/>
      <c r="AB374" s="169"/>
      <c r="AC374" s="169"/>
      <c r="AD374" s="169"/>
      <c r="AE374" s="169"/>
      <c r="AF374" s="169"/>
      <c r="AG374" s="169"/>
    </row>
    <row r="375" spans="8:33" ht="15">
      <c r="H375" s="169"/>
      <c r="AA375" s="169"/>
      <c r="AB375" s="169"/>
      <c r="AC375" s="169"/>
      <c r="AD375" s="169"/>
      <c r="AE375" s="169"/>
      <c r="AF375" s="169"/>
      <c r="AG375" s="169"/>
    </row>
    <row r="376" spans="8:33" ht="15">
      <c r="H376" s="169"/>
      <c r="AA376" s="169"/>
      <c r="AB376" s="169"/>
      <c r="AC376" s="169"/>
      <c r="AD376" s="169"/>
      <c r="AE376" s="169"/>
      <c r="AF376" s="169"/>
      <c r="AG376" s="169"/>
    </row>
    <row r="377" spans="8:33" ht="15">
      <c r="H377" s="169"/>
      <c r="AA377" s="169"/>
      <c r="AB377" s="169"/>
      <c r="AC377" s="169"/>
      <c r="AD377" s="169"/>
      <c r="AE377" s="169"/>
      <c r="AF377" s="169"/>
      <c r="AG377" s="169"/>
    </row>
    <row r="378" spans="8:33" ht="15">
      <c r="H378" s="169"/>
      <c r="AA378" s="169"/>
      <c r="AB378" s="169"/>
      <c r="AC378" s="169"/>
      <c r="AD378" s="169"/>
      <c r="AE378" s="169"/>
      <c r="AF378" s="169"/>
      <c r="AG378" s="169"/>
    </row>
    <row r="379" spans="8:33" ht="15">
      <c r="H379" s="169"/>
      <c r="AA379" s="169"/>
      <c r="AB379" s="169"/>
      <c r="AC379" s="169"/>
      <c r="AD379" s="169"/>
      <c r="AE379" s="169"/>
      <c r="AF379" s="169"/>
      <c r="AG379" s="169"/>
    </row>
    <row r="380" spans="8:33" ht="15">
      <c r="H380" s="169"/>
      <c r="AA380" s="169"/>
      <c r="AB380" s="169"/>
      <c r="AC380" s="169"/>
      <c r="AD380" s="169"/>
      <c r="AE380" s="169"/>
      <c r="AF380" s="169"/>
      <c r="AG380" s="169"/>
    </row>
    <row r="381" spans="8:33" ht="15">
      <c r="H381" s="169"/>
      <c r="AA381" s="169"/>
      <c r="AB381" s="169"/>
      <c r="AC381" s="169"/>
      <c r="AD381" s="169"/>
      <c r="AE381" s="169"/>
      <c r="AF381" s="169"/>
      <c r="AG381" s="169"/>
    </row>
    <row r="382" spans="8:33" ht="15">
      <c r="H382" s="169"/>
      <c r="AA382" s="169"/>
      <c r="AB382" s="169"/>
      <c r="AC382" s="169"/>
      <c r="AD382" s="169"/>
      <c r="AE382" s="169"/>
      <c r="AF382" s="169"/>
      <c r="AG382" s="169"/>
    </row>
    <row r="383" spans="8:33" ht="15">
      <c r="H383" s="169"/>
      <c r="AA383" s="169"/>
      <c r="AB383" s="169"/>
      <c r="AC383" s="169"/>
      <c r="AD383" s="169"/>
      <c r="AE383" s="169"/>
      <c r="AF383" s="169"/>
      <c r="AG383" s="169"/>
    </row>
    <row r="384" spans="8:33" ht="15">
      <c r="H384" s="169"/>
      <c r="AA384" s="169"/>
      <c r="AB384" s="169"/>
      <c r="AC384" s="169"/>
      <c r="AD384" s="169"/>
      <c r="AE384" s="169"/>
      <c r="AF384" s="169"/>
      <c r="AG384" s="169"/>
    </row>
    <row r="385" spans="8:33" ht="15">
      <c r="H385" s="169"/>
      <c r="AA385" s="169"/>
      <c r="AB385" s="169"/>
      <c r="AC385" s="169"/>
      <c r="AD385" s="169"/>
      <c r="AE385" s="169"/>
      <c r="AF385" s="169"/>
      <c r="AG385" s="169"/>
    </row>
    <row r="386" spans="8:33" ht="15">
      <c r="H386" s="169"/>
      <c r="AA386" s="169"/>
      <c r="AB386" s="169"/>
      <c r="AC386" s="169"/>
      <c r="AD386" s="169"/>
      <c r="AE386" s="169"/>
      <c r="AF386" s="169"/>
      <c r="AG386" s="169"/>
    </row>
    <row r="387" spans="8:33" ht="15">
      <c r="H387" s="169"/>
      <c r="AA387" s="169"/>
      <c r="AB387" s="169"/>
      <c r="AC387" s="169"/>
      <c r="AD387" s="169"/>
      <c r="AE387" s="169"/>
      <c r="AF387" s="169"/>
      <c r="AG387" s="169"/>
    </row>
    <row r="388" spans="8:33" ht="15">
      <c r="H388" s="169"/>
      <c r="AA388" s="169"/>
      <c r="AB388" s="169"/>
      <c r="AC388" s="169"/>
      <c r="AD388" s="169"/>
      <c r="AE388" s="169"/>
      <c r="AF388" s="169"/>
      <c r="AG388" s="169"/>
    </row>
    <row r="389" spans="8:33" ht="15">
      <c r="H389" s="169"/>
      <c r="AA389" s="169"/>
      <c r="AB389" s="169"/>
      <c r="AC389" s="169"/>
      <c r="AD389" s="169"/>
      <c r="AE389" s="169"/>
      <c r="AF389" s="169"/>
      <c r="AG389" s="169"/>
    </row>
    <row r="390" spans="8:33" ht="15">
      <c r="H390" s="169"/>
      <c r="AA390" s="169"/>
      <c r="AB390" s="169"/>
      <c r="AC390" s="169"/>
      <c r="AD390" s="169"/>
      <c r="AE390" s="169"/>
      <c r="AF390" s="169"/>
      <c r="AG390" s="169"/>
    </row>
    <row r="391" spans="8:33" ht="15">
      <c r="H391" s="169"/>
      <c r="AA391" s="169"/>
      <c r="AB391" s="169"/>
      <c r="AC391" s="169"/>
      <c r="AD391" s="169"/>
      <c r="AE391" s="169"/>
      <c r="AF391" s="169"/>
      <c r="AG391" s="169"/>
    </row>
    <row r="392" spans="8:33" ht="15">
      <c r="H392" s="169"/>
      <c r="AA392" s="169"/>
      <c r="AB392" s="169"/>
      <c r="AC392" s="169"/>
      <c r="AD392" s="169"/>
      <c r="AE392" s="169"/>
      <c r="AF392" s="169"/>
      <c r="AG392" s="169"/>
    </row>
    <row r="393" spans="8:33" ht="15">
      <c r="H393" s="169"/>
      <c r="AA393" s="169"/>
      <c r="AB393" s="169"/>
      <c r="AC393" s="169"/>
      <c r="AD393" s="169"/>
      <c r="AE393" s="169"/>
      <c r="AF393" s="169"/>
      <c r="AG393" s="169"/>
    </row>
    <row r="394" spans="8:33" ht="15">
      <c r="H394" s="169"/>
      <c r="AA394" s="169"/>
      <c r="AB394" s="169"/>
      <c r="AC394" s="169"/>
      <c r="AD394" s="169"/>
      <c r="AE394" s="169"/>
      <c r="AF394" s="169"/>
      <c r="AG394" s="169"/>
    </row>
    <row r="395" spans="8:33" ht="15">
      <c r="H395" s="169"/>
      <c r="AA395" s="169"/>
      <c r="AB395" s="169"/>
      <c r="AC395" s="169"/>
      <c r="AD395" s="169"/>
      <c r="AE395" s="169"/>
      <c r="AF395" s="169"/>
      <c r="AG395" s="169"/>
    </row>
    <row r="396" spans="8:33" ht="15">
      <c r="H396" s="169"/>
      <c r="AA396" s="169"/>
      <c r="AB396" s="169"/>
      <c r="AC396" s="169"/>
      <c r="AD396" s="169"/>
      <c r="AE396" s="169"/>
      <c r="AF396" s="169"/>
      <c r="AG396" s="169"/>
    </row>
    <row r="397" spans="8:33" ht="15">
      <c r="H397" s="169"/>
      <c r="AA397" s="169"/>
      <c r="AB397" s="169"/>
      <c r="AC397" s="169"/>
      <c r="AD397" s="169"/>
      <c r="AE397" s="169"/>
      <c r="AF397" s="169"/>
      <c r="AG397" s="169"/>
    </row>
    <row r="398" spans="8:33" ht="15">
      <c r="H398" s="169"/>
      <c r="AA398" s="169"/>
      <c r="AB398" s="169"/>
      <c r="AC398" s="169"/>
      <c r="AD398" s="169"/>
      <c r="AE398" s="169"/>
      <c r="AF398" s="169"/>
      <c r="AG398" s="169"/>
    </row>
    <row r="399" spans="8:33" ht="15">
      <c r="H399" s="169"/>
      <c r="AA399" s="169"/>
      <c r="AB399" s="169"/>
      <c r="AC399" s="169"/>
      <c r="AD399" s="169"/>
      <c r="AE399" s="169"/>
      <c r="AF399" s="169"/>
      <c r="AG399" s="169"/>
    </row>
    <row r="400" spans="8:33" ht="15">
      <c r="H400" s="169"/>
      <c r="AA400" s="169"/>
      <c r="AB400" s="169"/>
      <c r="AC400" s="169"/>
      <c r="AD400" s="169"/>
      <c r="AE400" s="169"/>
      <c r="AF400" s="169"/>
      <c r="AG400" s="169"/>
    </row>
    <row r="401" spans="8:33" ht="15">
      <c r="H401" s="169"/>
      <c r="AA401" s="169"/>
      <c r="AB401" s="169"/>
      <c r="AC401" s="169"/>
      <c r="AD401" s="169"/>
      <c r="AE401" s="169"/>
      <c r="AF401" s="169"/>
      <c r="AG401" s="169"/>
    </row>
    <row r="402" spans="8:33" ht="15">
      <c r="H402" s="169"/>
      <c r="AA402" s="169"/>
      <c r="AB402" s="169"/>
      <c r="AC402" s="169"/>
      <c r="AD402" s="169"/>
      <c r="AE402" s="169"/>
      <c r="AF402" s="169"/>
      <c r="AG402" s="169"/>
    </row>
    <row r="403" spans="8:33" ht="15">
      <c r="H403" s="169"/>
      <c r="AA403" s="169"/>
      <c r="AB403" s="169"/>
      <c r="AC403" s="169"/>
      <c r="AD403" s="169"/>
      <c r="AE403" s="169"/>
      <c r="AF403" s="169"/>
      <c r="AG403" s="169"/>
    </row>
    <row r="404" spans="8:33" ht="15">
      <c r="H404" s="169"/>
      <c r="AA404" s="169"/>
      <c r="AB404" s="169"/>
      <c r="AC404" s="169"/>
      <c r="AD404" s="169"/>
      <c r="AE404" s="169"/>
      <c r="AF404" s="169"/>
      <c r="AG404" s="169"/>
    </row>
    <row r="405" spans="8:33" ht="15">
      <c r="H405" s="169"/>
      <c r="AA405" s="169"/>
      <c r="AB405" s="169"/>
      <c r="AC405" s="169"/>
      <c r="AD405" s="169"/>
      <c r="AE405" s="169"/>
      <c r="AF405" s="169"/>
      <c r="AG405" s="169"/>
    </row>
    <row r="406" spans="8:33" ht="15">
      <c r="H406" s="169"/>
      <c r="AA406" s="169"/>
      <c r="AB406" s="169"/>
      <c r="AC406" s="169"/>
      <c r="AD406" s="169"/>
      <c r="AE406" s="169"/>
      <c r="AF406" s="169"/>
      <c r="AG406" s="169"/>
    </row>
    <row r="407" spans="8:33" ht="15">
      <c r="H407" s="169"/>
      <c r="AA407" s="169"/>
      <c r="AB407" s="169"/>
      <c r="AC407" s="169"/>
      <c r="AD407" s="169"/>
      <c r="AE407" s="169"/>
      <c r="AF407" s="169"/>
      <c r="AG407" s="169"/>
    </row>
    <row r="408" spans="8:33" ht="15">
      <c r="H408" s="169"/>
      <c r="AA408" s="169"/>
      <c r="AB408" s="169"/>
      <c r="AC408" s="169"/>
      <c r="AD408" s="169"/>
      <c r="AE408" s="169"/>
      <c r="AF408" s="169"/>
      <c r="AG408" s="169"/>
    </row>
    <row r="409" spans="8:33" ht="15">
      <c r="H409" s="169"/>
      <c r="AA409" s="169"/>
      <c r="AB409" s="169"/>
      <c r="AC409" s="169"/>
      <c r="AD409" s="169"/>
      <c r="AE409" s="169"/>
      <c r="AF409" s="169"/>
      <c r="AG409" s="169"/>
    </row>
    <row r="410" spans="8:33" ht="15">
      <c r="H410" s="169"/>
      <c r="AA410" s="169"/>
      <c r="AB410" s="169"/>
      <c r="AC410" s="169"/>
      <c r="AD410" s="169"/>
      <c r="AE410" s="169"/>
      <c r="AF410" s="169"/>
      <c r="AG410" s="169"/>
    </row>
    <row r="411" spans="8:33" ht="15">
      <c r="H411" s="169"/>
      <c r="AA411" s="169"/>
      <c r="AB411" s="169"/>
      <c r="AC411" s="169"/>
      <c r="AD411" s="169"/>
      <c r="AE411" s="169"/>
      <c r="AF411" s="169"/>
      <c r="AG411" s="169"/>
    </row>
    <row r="412" spans="8:33" ht="15">
      <c r="H412" s="169"/>
      <c r="AA412" s="169"/>
      <c r="AB412" s="169"/>
      <c r="AC412" s="169"/>
      <c r="AD412" s="169"/>
      <c r="AE412" s="169"/>
      <c r="AF412" s="169"/>
      <c r="AG412" s="169"/>
    </row>
    <row r="413" spans="8:33" ht="15">
      <c r="H413" s="169"/>
      <c r="AA413" s="169"/>
      <c r="AB413" s="169"/>
      <c r="AC413" s="169"/>
      <c r="AD413" s="169"/>
      <c r="AE413" s="169"/>
      <c r="AF413" s="169"/>
      <c r="AG413" s="169"/>
    </row>
    <row r="414" spans="8:33" ht="15">
      <c r="H414" s="169"/>
      <c r="AA414" s="169"/>
      <c r="AB414" s="169"/>
      <c r="AC414" s="169"/>
      <c r="AD414" s="169"/>
      <c r="AE414" s="169"/>
      <c r="AF414" s="169"/>
      <c r="AG414" s="169"/>
    </row>
    <row r="415" spans="8:33" ht="15">
      <c r="H415" s="169"/>
      <c r="AA415" s="169"/>
      <c r="AB415" s="169"/>
      <c r="AC415" s="169"/>
      <c r="AD415" s="169"/>
      <c r="AE415" s="169"/>
      <c r="AF415" s="169"/>
      <c r="AG415" s="169"/>
    </row>
    <row r="416" spans="8:33" ht="15">
      <c r="H416" s="169"/>
      <c r="AA416" s="169"/>
      <c r="AB416" s="169"/>
      <c r="AC416" s="169"/>
      <c r="AD416" s="169"/>
      <c r="AE416" s="169"/>
      <c r="AF416" s="169"/>
      <c r="AG416" s="169"/>
    </row>
    <row r="417" spans="8:33" ht="15">
      <c r="H417" s="169"/>
      <c r="AA417" s="169"/>
      <c r="AB417" s="169"/>
      <c r="AC417" s="169"/>
      <c r="AD417" s="169"/>
      <c r="AE417" s="169"/>
      <c r="AF417" s="169"/>
      <c r="AG417" s="169"/>
    </row>
    <row r="418" spans="8:33" ht="15">
      <c r="H418" s="169"/>
      <c r="AA418" s="169"/>
      <c r="AB418" s="169"/>
      <c r="AC418" s="169"/>
      <c r="AD418" s="169"/>
      <c r="AE418" s="169"/>
      <c r="AF418" s="169"/>
      <c r="AG418" s="169"/>
    </row>
    <row r="419" spans="8:33" ht="15">
      <c r="H419" s="169"/>
      <c r="AA419" s="169"/>
      <c r="AB419" s="169"/>
      <c r="AC419" s="169"/>
      <c r="AD419" s="169"/>
      <c r="AE419" s="169"/>
      <c r="AF419" s="169"/>
      <c r="AG419" s="169"/>
    </row>
    <row r="420" spans="8:33" ht="15">
      <c r="H420" s="169"/>
      <c r="AA420" s="169"/>
      <c r="AB420" s="169"/>
      <c r="AC420" s="169"/>
      <c r="AD420" s="169"/>
      <c r="AE420" s="169"/>
      <c r="AF420" s="169"/>
      <c r="AG420" s="169"/>
    </row>
    <row r="421" spans="8:33" ht="15">
      <c r="H421" s="169"/>
      <c r="AA421" s="169"/>
      <c r="AB421" s="169"/>
      <c r="AC421" s="169"/>
      <c r="AD421" s="169"/>
      <c r="AE421" s="169"/>
      <c r="AF421" s="169"/>
      <c r="AG421" s="169"/>
    </row>
    <row r="422" spans="8:33" ht="15">
      <c r="H422" s="169"/>
      <c r="AA422" s="169"/>
      <c r="AB422" s="169"/>
      <c r="AC422" s="169"/>
      <c r="AD422" s="169"/>
      <c r="AE422" s="169"/>
      <c r="AF422" s="169"/>
      <c r="AG422" s="169"/>
    </row>
    <row r="423" spans="8:33" ht="15">
      <c r="H423" s="169"/>
      <c r="AA423" s="169"/>
      <c r="AB423" s="169"/>
      <c r="AC423" s="169"/>
      <c r="AD423" s="169"/>
      <c r="AE423" s="169"/>
      <c r="AF423" s="169"/>
      <c r="AG423" s="169"/>
    </row>
    <row r="424" spans="8:33" ht="15">
      <c r="H424" s="169"/>
      <c r="AA424" s="169"/>
      <c r="AB424" s="169"/>
      <c r="AC424" s="169"/>
      <c r="AD424" s="169"/>
      <c r="AE424" s="169"/>
      <c r="AF424" s="169"/>
      <c r="AG424" s="169"/>
    </row>
    <row r="425" spans="8:33" ht="15">
      <c r="H425" s="169"/>
      <c r="AA425" s="169"/>
      <c r="AB425" s="169"/>
      <c r="AC425" s="169"/>
      <c r="AD425" s="169"/>
      <c r="AE425" s="169"/>
      <c r="AF425" s="169"/>
      <c r="AG425" s="169"/>
    </row>
    <row r="426" spans="8:33" ht="15">
      <c r="H426" s="169"/>
      <c r="AA426" s="169"/>
      <c r="AB426" s="169"/>
      <c r="AC426" s="169"/>
      <c r="AD426" s="169"/>
      <c r="AE426" s="169"/>
      <c r="AF426" s="169"/>
      <c r="AG426" s="169"/>
    </row>
    <row r="427" spans="8:33" ht="15">
      <c r="H427" s="169"/>
      <c r="AA427" s="169"/>
      <c r="AB427" s="169"/>
      <c r="AC427" s="169"/>
      <c r="AD427" s="169"/>
      <c r="AE427" s="169"/>
      <c r="AF427" s="169"/>
      <c r="AG427" s="169"/>
    </row>
    <row r="428" spans="8:33" ht="15">
      <c r="H428" s="169"/>
      <c r="AA428" s="169"/>
      <c r="AB428" s="169"/>
      <c r="AC428" s="169"/>
      <c r="AD428" s="169"/>
      <c r="AE428" s="169"/>
      <c r="AF428" s="169"/>
      <c r="AG428" s="169"/>
    </row>
    <row r="429" spans="8:33" ht="15">
      <c r="H429" s="169"/>
      <c r="AA429" s="169"/>
      <c r="AB429" s="169"/>
      <c r="AC429" s="169"/>
      <c r="AD429" s="169"/>
      <c r="AE429" s="169"/>
      <c r="AF429" s="169"/>
      <c r="AG429" s="169"/>
    </row>
    <row r="430" spans="8:33" ht="15">
      <c r="H430" s="169"/>
      <c r="AA430" s="169"/>
      <c r="AB430" s="169"/>
      <c r="AC430" s="169"/>
      <c r="AD430" s="169"/>
      <c r="AE430" s="169"/>
      <c r="AF430" s="169"/>
      <c r="AG430" s="169"/>
    </row>
    <row r="431" spans="8:33" ht="15">
      <c r="H431" s="169"/>
      <c r="AA431" s="169"/>
      <c r="AB431" s="169"/>
      <c r="AC431" s="169"/>
      <c r="AD431" s="169"/>
      <c r="AE431" s="169"/>
      <c r="AF431" s="169"/>
      <c r="AG431" s="169"/>
    </row>
    <row r="432" spans="8:33" ht="15">
      <c r="H432" s="169"/>
      <c r="AA432" s="169"/>
      <c r="AB432" s="169"/>
      <c r="AC432" s="169"/>
      <c r="AD432" s="169"/>
      <c r="AE432" s="169"/>
      <c r="AF432" s="169"/>
      <c r="AG432" s="169"/>
    </row>
    <row r="433" spans="8:33" ht="15">
      <c r="H433" s="169"/>
      <c r="AA433" s="169"/>
      <c r="AB433" s="169"/>
      <c r="AC433" s="169"/>
      <c r="AD433" s="169"/>
      <c r="AE433" s="169"/>
      <c r="AF433" s="169"/>
      <c r="AG433" s="169"/>
    </row>
    <row r="434" spans="8:33" ht="15">
      <c r="H434" s="169"/>
      <c r="AA434" s="169"/>
      <c r="AB434" s="169"/>
      <c r="AC434" s="169"/>
      <c r="AD434" s="169"/>
      <c r="AE434" s="169"/>
      <c r="AF434" s="169"/>
      <c r="AG434" s="169"/>
    </row>
    <row r="435" spans="8:33" ht="15">
      <c r="H435" s="169"/>
      <c r="AA435" s="169"/>
      <c r="AB435" s="169"/>
      <c r="AC435" s="169"/>
      <c r="AD435" s="169"/>
      <c r="AE435" s="169"/>
      <c r="AF435" s="169"/>
      <c r="AG435" s="169"/>
    </row>
    <row r="436" spans="8:33" ht="15">
      <c r="H436" s="169"/>
      <c r="AA436" s="169"/>
      <c r="AB436" s="169"/>
      <c r="AC436" s="169"/>
      <c r="AD436" s="169"/>
      <c r="AE436" s="169"/>
      <c r="AF436" s="169"/>
      <c r="AG436" s="169"/>
    </row>
    <row r="437" spans="8:33" ht="15">
      <c r="H437" s="169"/>
      <c r="AA437" s="169"/>
      <c r="AB437" s="169"/>
      <c r="AC437" s="169"/>
      <c r="AD437" s="169"/>
      <c r="AE437" s="169"/>
      <c r="AF437" s="169"/>
      <c r="AG437" s="169"/>
    </row>
    <row r="438" spans="8:33" ht="15">
      <c r="H438" s="169"/>
      <c r="AA438" s="169"/>
      <c r="AB438" s="169"/>
      <c r="AC438" s="169"/>
      <c r="AD438" s="169"/>
      <c r="AE438" s="169"/>
      <c r="AF438" s="169"/>
      <c r="AG438" s="169"/>
    </row>
    <row r="439" spans="8:33" ht="15">
      <c r="H439" s="169"/>
      <c r="AA439" s="169"/>
      <c r="AB439" s="169"/>
      <c r="AC439" s="169"/>
      <c r="AD439" s="169"/>
      <c r="AE439" s="169"/>
      <c r="AF439" s="169"/>
      <c r="AG439" s="169"/>
    </row>
    <row r="440" spans="8:33" ht="15">
      <c r="H440" s="169"/>
      <c r="AA440" s="169"/>
      <c r="AB440" s="169"/>
      <c r="AC440" s="169"/>
      <c r="AD440" s="169"/>
      <c r="AE440" s="169"/>
      <c r="AF440" s="169"/>
      <c r="AG440" s="169"/>
    </row>
    <row r="441" spans="8:33" ht="15">
      <c r="H441" s="169"/>
      <c r="AA441" s="169"/>
      <c r="AB441" s="169"/>
      <c r="AC441" s="169"/>
      <c r="AD441" s="169"/>
      <c r="AE441" s="169"/>
      <c r="AF441" s="169"/>
      <c r="AG441" s="169"/>
    </row>
    <row r="442" spans="8:33" ht="15">
      <c r="H442" s="169"/>
      <c r="AA442" s="169"/>
      <c r="AB442" s="169"/>
      <c r="AC442" s="169"/>
      <c r="AD442" s="169"/>
      <c r="AE442" s="169"/>
      <c r="AF442" s="169"/>
      <c r="AG442" s="169"/>
    </row>
    <row r="443" spans="8:33" ht="15">
      <c r="H443" s="169"/>
      <c r="AA443" s="169"/>
      <c r="AB443" s="169"/>
      <c r="AC443" s="169"/>
      <c r="AD443" s="169"/>
      <c r="AE443" s="169"/>
      <c r="AF443" s="169"/>
      <c r="AG443" s="169"/>
    </row>
    <row r="444" spans="8:33" ht="15">
      <c r="H444" s="169"/>
      <c r="AA444" s="169"/>
      <c r="AB444" s="169"/>
      <c r="AC444" s="169"/>
      <c r="AD444" s="169"/>
      <c r="AE444" s="169"/>
      <c r="AF444" s="169"/>
      <c r="AG444" s="169"/>
    </row>
    <row r="445" spans="8:33" ht="15">
      <c r="H445" s="169"/>
      <c r="AA445" s="169"/>
      <c r="AB445" s="169"/>
      <c r="AC445" s="169"/>
      <c r="AD445" s="169"/>
      <c r="AE445" s="169"/>
      <c r="AF445" s="169"/>
      <c r="AG445" s="169"/>
    </row>
    <row r="446" spans="8:33" ht="15">
      <c r="H446" s="169"/>
      <c r="AA446" s="169"/>
      <c r="AB446" s="169"/>
      <c r="AC446" s="169"/>
      <c r="AD446" s="169"/>
      <c r="AE446" s="169"/>
      <c r="AF446" s="169"/>
      <c r="AG446" s="169"/>
    </row>
    <row r="447" spans="27:33" ht="15">
      <c r="AA447" s="169"/>
      <c r="AB447" s="169"/>
      <c r="AC447" s="169"/>
      <c r="AD447" s="169"/>
      <c r="AE447" s="169"/>
      <c r="AF447" s="169"/>
      <c r="AG447" s="169"/>
    </row>
    <row r="448" spans="27:33" ht="15">
      <c r="AA448" s="169"/>
      <c r="AB448" s="169"/>
      <c r="AC448" s="169"/>
      <c r="AD448" s="169"/>
      <c r="AE448" s="169"/>
      <c r="AF448" s="169"/>
      <c r="AG448" s="169"/>
    </row>
    <row r="449" spans="27:33" ht="15">
      <c r="AA449" s="169"/>
      <c r="AB449" s="169"/>
      <c r="AC449" s="169"/>
      <c r="AD449" s="169"/>
      <c r="AE449" s="169"/>
      <c r="AF449" s="169"/>
      <c r="AG449" s="169"/>
    </row>
    <row r="450" spans="27:33" ht="15">
      <c r="AA450" s="169"/>
      <c r="AB450" s="169"/>
      <c r="AC450" s="169"/>
      <c r="AD450" s="169"/>
      <c r="AE450" s="169"/>
      <c r="AF450" s="169"/>
      <c r="AG450" s="169"/>
    </row>
    <row r="451" spans="27:33" ht="15">
      <c r="AA451" s="169"/>
      <c r="AB451" s="169"/>
      <c r="AC451" s="169"/>
      <c r="AD451" s="169"/>
      <c r="AE451" s="169"/>
      <c r="AF451" s="169"/>
      <c r="AG451" s="169"/>
    </row>
    <row r="452" spans="27:33" ht="15">
      <c r="AA452" s="169"/>
      <c r="AB452" s="169"/>
      <c r="AC452" s="169"/>
      <c r="AD452" s="169"/>
      <c r="AE452" s="169"/>
      <c r="AF452" s="169"/>
      <c r="AG452" s="169"/>
    </row>
    <row r="453" spans="27:33" ht="15">
      <c r="AA453" s="169"/>
      <c r="AB453" s="169"/>
      <c r="AC453" s="169"/>
      <c r="AD453" s="169"/>
      <c r="AE453" s="169"/>
      <c r="AF453" s="169"/>
      <c r="AG453" s="169"/>
    </row>
    <row r="454" spans="27:33" ht="15">
      <c r="AA454" s="169"/>
      <c r="AB454" s="169"/>
      <c r="AC454" s="169"/>
      <c r="AD454" s="169"/>
      <c r="AE454" s="169"/>
      <c r="AF454" s="169"/>
      <c r="AG454" s="169"/>
    </row>
    <row r="455" spans="27:33" ht="15">
      <c r="AA455" s="169"/>
      <c r="AB455" s="169"/>
      <c r="AC455" s="169"/>
      <c r="AD455" s="169"/>
      <c r="AE455" s="169"/>
      <c r="AF455" s="169"/>
      <c r="AG455" s="169"/>
    </row>
    <row r="456" spans="27:33" ht="15">
      <c r="AA456" s="169"/>
      <c r="AB456" s="169"/>
      <c r="AC456" s="169"/>
      <c r="AD456" s="169"/>
      <c r="AE456" s="169"/>
      <c r="AF456" s="169"/>
      <c r="AG456" s="169"/>
    </row>
    <row r="457" spans="27:33" ht="15">
      <c r="AA457" s="169"/>
      <c r="AB457" s="169"/>
      <c r="AC457" s="169"/>
      <c r="AD457" s="169"/>
      <c r="AE457" s="169"/>
      <c r="AF457" s="169"/>
      <c r="AG457" s="169"/>
    </row>
    <row r="458" spans="27:33" ht="15">
      <c r="AA458" s="169"/>
      <c r="AB458" s="169"/>
      <c r="AC458" s="169"/>
      <c r="AD458" s="169"/>
      <c r="AE458" s="169"/>
      <c r="AF458" s="169"/>
      <c r="AG458" s="169"/>
    </row>
    <row r="459" spans="27:33" ht="15">
      <c r="AA459" s="169"/>
      <c r="AB459" s="169"/>
      <c r="AC459" s="169"/>
      <c r="AD459" s="169"/>
      <c r="AE459" s="169"/>
      <c r="AF459" s="169"/>
      <c r="AG459" s="169"/>
    </row>
    <row r="460" spans="27:33" ht="15">
      <c r="AA460" s="169"/>
      <c r="AB460" s="169"/>
      <c r="AC460" s="169"/>
      <c r="AD460" s="169"/>
      <c r="AE460" s="169"/>
      <c r="AF460" s="169"/>
      <c r="AG460" s="169"/>
    </row>
    <row r="461" spans="27:33" ht="15">
      <c r="AA461" s="169"/>
      <c r="AB461" s="169"/>
      <c r="AC461" s="169"/>
      <c r="AD461" s="169"/>
      <c r="AE461" s="169"/>
      <c r="AF461" s="169"/>
      <c r="AG461" s="169"/>
    </row>
    <row r="462" spans="27:33" ht="15">
      <c r="AA462" s="169"/>
      <c r="AB462" s="169"/>
      <c r="AC462" s="169"/>
      <c r="AD462" s="169"/>
      <c r="AE462" s="169"/>
      <c r="AF462" s="169"/>
      <c r="AG462" s="169"/>
    </row>
    <row r="463" spans="27:33" ht="15">
      <c r="AA463" s="169"/>
      <c r="AB463" s="169"/>
      <c r="AC463" s="169"/>
      <c r="AD463" s="169"/>
      <c r="AE463" s="169"/>
      <c r="AF463" s="169"/>
      <c r="AG463" s="169"/>
    </row>
    <row r="464" spans="27:33" ht="15">
      <c r="AA464" s="169"/>
      <c r="AB464" s="169"/>
      <c r="AC464" s="169"/>
      <c r="AD464" s="169"/>
      <c r="AE464" s="169"/>
      <c r="AF464" s="169"/>
      <c r="AG464" s="169"/>
    </row>
    <row r="465" spans="27:33" ht="15">
      <c r="AA465" s="169"/>
      <c r="AB465" s="169"/>
      <c r="AC465" s="169"/>
      <c r="AD465" s="169"/>
      <c r="AE465" s="169"/>
      <c r="AF465" s="169"/>
      <c r="AG465" s="169"/>
    </row>
    <row r="466" spans="27:33" ht="15">
      <c r="AA466" s="169"/>
      <c r="AB466" s="169"/>
      <c r="AC466" s="169"/>
      <c r="AD466" s="169"/>
      <c r="AE466" s="169"/>
      <c r="AF466" s="169"/>
      <c r="AG466" s="169"/>
    </row>
    <row r="467" spans="27:33" ht="15">
      <c r="AA467" s="169"/>
      <c r="AB467" s="169"/>
      <c r="AC467" s="169"/>
      <c r="AD467" s="169"/>
      <c r="AE467" s="169"/>
      <c r="AF467" s="169"/>
      <c r="AG467" s="169"/>
    </row>
    <row r="468" spans="27:33" ht="15">
      <c r="AA468" s="169"/>
      <c r="AB468" s="169"/>
      <c r="AC468" s="169"/>
      <c r="AD468" s="169"/>
      <c r="AE468" s="169"/>
      <c r="AF468" s="169"/>
      <c r="AG468" s="169"/>
    </row>
    <row r="469" spans="27:33" ht="15">
      <c r="AA469" s="169"/>
      <c r="AB469" s="169"/>
      <c r="AC469" s="169"/>
      <c r="AD469" s="169"/>
      <c r="AE469" s="169"/>
      <c r="AF469" s="169"/>
      <c r="AG469" s="169"/>
    </row>
    <row r="470" spans="27:33" ht="15">
      <c r="AA470" s="169"/>
      <c r="AB470" s="169"/>
      <c r="AC470" s="169"/>
      <c r="AD470" s="169"/>
      <c r="AE470" s="169"/>
      <c r="AF470" s="169"/>
      <c r="AG470" s="169"/>
    </row>
    <row r="471" spans="27:33" ht="15">
      <c r="AA471" s="169"/>
      <c r="AB471" s="169"/>
      <c r="AC471" s="169"/>
      <c r="AD471" s="169"/>
      <c r="AE471" s="169"/>
      <c r="AF471" s="169"/>
      <c r="AG471" s="169"/>
    </row>
    <row r="472" spans="27:33" ht="15">
      <c r="AA472" s="169"/>
      <c r="AB472" s="169"/>
      <c r="AC472" s="169"/>
      <c r="AD472" s="169"/>
      <c r="AE472" s="169"/>
      <c r="AF472" s="169"/>
      <c r="AG472" s="169"/>
    </row>
    <row r="473" spans="27:33" ht="15">
      <c r="AA473" s="169"/>
      <c r="AB473" s="169"/>
      <c r="AC473" s="169"/>
      <c r="AD473" s="169"/>
      <c r="AE473" s="169"/>
      <c r="AF473" s="169"/>
      <c r="AG473" s="169"/>
    </row>
  </sheetData>
  <sheetProtection password="F746" sheet="1" selectLockedCells="1"/>
  <mergeCells count="8">
    <mergeCell ref="AR24:AW27"/>
    <mergeCell ref="AQ28:AW32"/>
    <mergeCell ref="A1:C1"/>
    <mergeCell ref="AQ5:AW8"/>
    <mergeCell ref="AQ9:AW12"/>
    <mergeCell ref="AR13:AW15"/>
    <mergeCell ref="AR16:AW19"/>
    <mergeCell ref="AR20:AW23"/>
  </mergeCells>
  <printOptions horizontalCentered="1"/>
  <pageMargins left="0.7480314960629921" right="0.7480314960629921" top="0.8267716535433072" bottom="0.984251968503937" header="0" footer="0"/>
  <pageSetup fitToHeight="1" fitToWidth="1" horizontalDpi="600" verticalDpi="600" orientation="portrait" paperSize="9" scale="84" r:id="rId1"/>
  <ignoredErrors>
    <ignoredError sqref="F7:F8 E11 G11 D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2023-01-10T12:42:08Z</dcterms:created>
  <dcterms:modified xsi:type="dcterms:W3CDTF">2024-01-31T11:27:43Z</dcterms:modified>
  <cp:category/>
  <cp:version/>
  <cp:contentType/>
  <cp:contentStatus/>
</cp:coreProperties>
</file>