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40" windowWidth="15390" windowHeight="4155" activeTab="0"/>
  </bookViews>
  <sheets>
    <sheet name="Datos Generales" sheetId="1" r:id="rId1"/>
    <sheet name="Cálculo de emisiones EPA AP-42" sheetId="2" r:id="rId2"/>
    <sheet name="Cálculo IPCC" sheetId="3" r:id="rId3"/>
    <sheet name="Vertidos" sheetId="4" r:id="rId4"/>
    <sheet name="Declaración final" sheetId="5" r:id="rId5"/>
  </sheets>
  <definedNames>
    <definedName name="_xlnm.Print_Area" localSheetId="1">'Cálculo de emisiones EPA AP-42'!$A$3:$I$96</definedName>
    <definedName name="_xlnm.Print_Area" localSheetId="0">'Datos Generales'!$A$1:$F$37</definedName>
    <definedName name="_xlnm.Print_Area" localSheetId="4">'Declaración final'!$A:$E</definedName>
    <definedName name="_xlnm.Print_Area" localSheetId="3">'Vertidos'!$A$1:$R$75</definedName>
  </definedNames>
  <calcPr fullCalcOnLoad="1"/>
</workbook>
</file>

<file path=xl/sharedStrings.xml><?xml version="1.0" encoding="utf-8"?>
<sst xmlns="http://schemas.openxmlformats.org/spreadsheetml/2006/main" count="487" uniqueCount="250">
  <si>
    <t>m3/año</t>
  </si>
  <si>
    <t>kg/año</t>
  </si>
  <si>
    <t>R</t>
  </si>
  <si>
    <t>Tn basura / año</t>
  </si>
  <si>
    <t>K</t>
  </si>
  <si>
    <t>1/año</t>
  </si>
  <si>
    <t>año</t>
  </si>
  <si>
    <t>T</t>
  </si>
  <si>
    <t>t</t>
  </si>
  <si>
    <t>ºC</t>
  </si>
  <si>
    <t>Kg/año</t>
  </si>
  <si>
    <t>ηcol</t>
  </si>
  <si>
    <t>ηcont</t>
  </si>
  <si>
    <t>Factor emisión</t>
  </si>
  <si>
    <t>%</t>
  </si>
  <si>
    <t xml:space="preserve">QCH4 </t>
  </si>
  <si>
    <t>Metano generado en el año expresado</t>
  </si>
  <si>
    <t xml:space="preserve">Lo </t>
  </si>
  <si>
    <t>m3CH4/Tn residuo</t>
  </si>
  <si>
    <t>Media anual de entrada de basura en el vertedero</t>
  </si>
  <si>
    <t>Constante de generación de metano</t>
  </si>
  <si>
    <t>c</t>
  </si>
  <si>
    <t>Tiempo desde la clausura del vertedero (c=0 para los que están activos)</t>
  </si>
  <si>
    <t>Pluviometria</t>
  </si>
  <si>
    <t>Lo</t>
  </si>
  <si>
    <t>&gt; 635 l/m2</t>
  </si>
  <si>
    <t>Vertederos humedos</t>
  </si>
  <si>
    <t>Emisión anual de CH4</t>
  </si>
  <si>
    <t xml:space="preserve">UMCH4 </t>
  </si>
  <si>
    <t>Emisión anual de CO2</t>
  </si>
  <si>
    <t>&lt; 635 l/m2</t>
  </si>
  <si>
    <t>Emisiones controladas de metano</t>
  </si>
  <si>
    <t>Eficiencia del sistema de captación, 75% por defecto</t>
  </si>
  <si>
    <t>Dispositivo de control</t>
  </si>
  <si>
    <t>ηcont (%)</t>
  </si>
  <si>
    <t>Antorcha</t>
  </si>
  <si>
    <t>Motores de combustión interna</t>
  </si>
  <si>
    <t>Calderas</t>
  </si>
  <si>
    <t>Turbinas de gas</t>
  </si>
  <si>
    <t>Eficiencia del dispositivo de control</t>
  </si>
  <si>
    <t>UMCO2</t>
  </si>
  <si>
    <t>Contaminante</t>
  </si>
  <si>
    <t>Emisión anual (Kg/año)</t>
  </si>
  <si>
    <t>Temperatura biogas, si no se dispone del dato se asume 25ºC</t>
  </si>
  <si>
    <t>CO</t>
  </si>
  <si>
    <t>Dispositivo control</t>
  </si>
  <si>
    <t>NO2</t>
  </si>
  <si>
    <t>SO2</t>
  </si>
  <si>
    <t>----------------------------</t>
  </si>
  <si>
    <t xml:space="preserve">SIN SISTEMA DE CONTROL </t>
  </si>
  <si>
    <t xml:space="preserve">CON SISTEMA DE CONTROL </t>
  </si>
  <si>
    <t>Factores de emisión</t>
  </si>
  <si>
    <t>Otros contaminantes:</t>
  </si>
  <si>
    <t>Si algunas celdas se destinan a almacenar residuos no biodegradables (plasticos, metales, vidrios, construcción), las cantidades se excluyen para el cálculo de R.</t>
  </si>
  <si>
    <t xml:space="preserve">Si no se conoce R, se puede estimar dividiendo el total de residuos acumulados en el vertedero por el número de años que lleva en funcionamiento. </t>
  </si>
  <si>
    <t>INFORMACIÓN GENERAL DE PARTIDA:</t>
  </si>
  <si>
    <t>NOMBRE DEL TITULAR/ EMPRESA</t>
  </si>
  <si>
    <t>NOMBRE DEL CENTRO</t>
  </si>
  <si>
    <t>CÓDIGO NIMA</t>
  </si>
  <si>
    <t>Año de datos declarados:</t>
  </si>
  <si>
    <t xml:space="preserve">CONTAMINANTES A DECLARAR  AL INVENTARIO PRTR </t>
  </si>
  <si>
    <t>TIPO EMISIÓN</t>
  </si>
  <si>
    <t>NOMBRE CONTAMINANTE</t>
  </si>
  <si>
    <t>CÓDIGO CONTAMINANTE</t>
  </si>
  <si>
    <t>ATMÓSFERA</t>
  </si>
  <si>
    <t>VERTIDOS</t>
  </si>
  <si>
    <t>Aire</t>
  </si>
  <si>
    <t>1,1,1-tricloroetano (TCE)</t>
  </si>
  <si>
    <t>Agua</t>
  </si>
  <si>
    <t>1,2,3,4,5,6-hexaclorociclohexano (HCH)</t>
  </si>
  <si>
    <t>1,1,2,2-tetracloroetano</t>
  </si>
  <si>
    <t>1,2,3-Triclorobenceno</t>
  </si>
  <si>
    <t>1,2,4-Triclorobenceno</t>
  </si>
  <si>
    <t>1,2-dicloroetano (DCE)</t>
  </si>
  <si>
    <t>Aldrín</t>
  </si>
  <si>
    <t>1,3,5-Triclorobenceno</t>
  </si>
  <si>
    <t>Amianto</t>
  </si>
  <si>
    <t>Alaclor</t>
  </si>
  <si>
    <t>Amoniaco (NH3)</t>
  </si>
  <si>
    <t>Antimonio y sus compuestos, expresados en antimonio (Sb)</t>
  </si>
  <si>
    <t>Antraceno</t>
  </si>
  <si>
    <t>Arsénico y sus compuestos (As)</t>
  </si>
  <si>
    <t>Arsénico y compuestos (como As)</t>
  </si>
  <si>
    <t xml:space="preserve">Benceno </t>
  </si>
  <si>
    <t>Atrazina</t>
  </si>
  <si>
    <t>Cadmio y sus compuestos (Cd)</t>
  </si>
  <si>
    <t>Carbono orgánico total (COT) (aire)</t>
  </si>
  <si>
    <t>Benzo(a)pireno</t>
  </si>
  <si>
    <t>Cianuro de hidrógeno (HCN)</t>
  </si>
  <si>
    <t>Benzo(b)fluoranteno</t>
  </si>
  <si>
    <t>Clordano</t>
  </si>
  <si>
    <t>Benzo(g,h,i)perileno</t>
  </si>
  <si>
    <t>Clordecona</t>
  </si>
  <si>
    <t>Benzo(k)fluoranteno</t>
  </si>
  <si>
    <t>Cloro y compuestos inorgánicos (como HCl)</t>
  </si>
  <si>
    <t xml:space="preserve">Bromodifeniléteres (PBDE) </t>
  </si>
  <si>
    <t xml:space="preserve">Clorofluorocarburos (CFC) </t>
  </si>
  <si>
    <t>Cadmio y compuestos (como Cd)</t>
  </si>
  <si>
    <t>Cloruro de vinilo</t>
  </si>
  <si>
    <t>Carbono orgánico total (COT)</t>
  </si>
  <si>
    <t>Cobalto y sus compuestos, expresados en cobalto (Co)</t>
  </si>
  <si>
    <t>Cianuros (como CN total)</t>
  </si>
  <si>
    <t>Cobre y sus compuestos (Cu)</t>
  </si>
  <si>
    <t>Cromo y sus compuestos (Cr)</t>
  </si>
  <si>
    <t>DDT total</t>
  </si>
  <si>
    <t>Clorfenvinfós</t>
  </si>
  <si>
    <t>Diclorometano (DCM)</t>
  </si>
  <si>
    <t>Cloroalcanos, C10-C13</t>
  </si>
  <si>
    <t>Dieldrín</t>
  </si>
  <si>
    <t>Clorpirifós</t>
  </si>
  <si>
    <t>Dióxido de carbono (CO2)</t>
  </si>
  <si>
    <t>Endrín</t>
  </si>
  <si>
    <t>Cloruros (como Cl total)</t>
  </si>
  <si>
    <t>Flúor y compuestos inorgánicos (como HF)</t>
  </si>
  <si>
    <t>Cobre y compuestos (como Cu)</t>
  </si>
  <si>
    <t>Fluoranteno</t>
  </si>
  <si>
    <t>Compuestos orgánicos halogenados (como AOX)</t>
  </si>
  <si>
    <t>Ftalato de bis (2-etilhexilo) (DEHP)</t>
  </si>
  <si>
    <t>Compuestos organoestánnicos (como Sn total)</t>
  </si>
  <si>
    <t>Halones</t>
  </si>
  <si>
    <t>Cromo y compuestos (como Cr)</t>
  </si>
  <si>
    <t>Heptacloro</t>
  </si>
  <si>
    <t>Hexabromobifenilo</t>
  </si>
  <si>
    <t>Deca-BDE</t>
  </si>
  <si>
    <t>Hexaclorobenceno (HCB)</t>
  </si>
  <si>
    <t>Hexafluoruro de azufre (SF6)</t>
  </si>
  <si>
    <t xml:space="preserve">Hidrocarburos aromáticos policíclicos totales PRTR (HAP totales PRTR) </t>
  </si>
  <si>
    <t>Diurón</t>
  </si>
  <si>
    <t>Hidroclorofluorocarburos (HCFC)</t>
  </si>
  <si>
    <t>DQO</t>
  </si>
  <si>
    <t>Hidrofluorocarburos (HFC)</t>
  </si>
  <si>
    <t>Endosulfán</t>
  </si>
  <si>
    <t>Lindano</t>
  </si>
  <si>
    <t>Manganeso y sus compuestos, expresados en manganeso (Mn)</t>
  </si>
  <si>
    <t>Etilbenceno</t>
  </si>
  <si>
    <t>Mercurio y sus compuestos (Hg)</t>
  </si>
  <si>
    <t xml:space="preserve">Fenoles (como C total) </t>
  </si>
  <si>
    <t>Metano (CH4)</t>
  </si>
  <si>
    <t>Mirex</t>
  </si>
  <si>
    <t>Fluoruros (como F total)</t>
  </si>
  <si>
    <t>Monóxido de carbono (CO)</t>
  </si>
  <si>
    <t>Fósforo total</t>
  </si>
  <si>
    <t>Naftaleno</t>
  </si>
  <si>
    <t>Niquel y sus compuestos (Ni)</t>
  </si>
  <si>
    <t>Orgánicos volátiles  (NMVOC)</t>
  </si>
  <si>
    <t>Óxido de etileno</t>
  </si>
  <si>
    <t>Óxido nitroso (N2O)</t>
  </si>
  <si>
    <t>Hexaclorobutadieno (HCBD)</t>
  </si>
  <si>
    <t>Óxidos de Azufre (Sox)</t>
  </si>
  <si>
    <t>Óxidos de Nitrógeno (Nox)</t>
  </si>
  <si>
    <t>Indeno(1,2,3-cd)pireno</t>
  </si>
  <si>
    <t>Partículas (PM10)</t>
  </si>
  <si>
    <t>Isodrín</t>
  </si>
  <si>
    <t>Partículas (PST)</t>
  </si>
  <si>
    <t>Isoproturón</t>
  </si>
  <si>
    <t>PCDD + PCDF (dioxinas + furanos) (como Teq)</t>
  </si>
  <si>
    <t>Pentaclorobenceno</t>
  </si>
  <si>
    <t>Mercurio y compuestos (como Hg)</t>
  </si>
  <si>
    <t>Pentaclorofenol (PCP)</t>
  </si>
  <si>
    <t>Perfluorocarburos (PFC)</t>
  </si>
  <si>
    <t>m-xileno</t>
  </si>
  <si>
    <t>Plomo y sus compuestos (Pb)</t>
  </si>
  <si>
    <t>Policlorobifenilos (PCB)</t>
  </si>
  <si>
    <t>Níquel y compuestos (como Ni)</t>
  </si>
  <si>
    <t>Talio y sus compuestos, expresados en talio (Tl)</t>
  </si>
  <si>
    <t>Nitrógeno total</t>
  </si>
  <si>
    <t xml:space="preserve">Tetracloroetileno (PER) </t>
  </si>
  <si>
    <t>Nonifenol y Etoxilatos de nonilfenol (NP/NPE)</t>
  </si>
  <si>
    <t>Tetraclorometano (TCM)</t>
  </si>
  <si>
    <t>o,p-DDT</t>
  </si>
  <si>
    <t>Toxafeno</t>
  </si>
  <si>
    <t>Octa-BDE</t>
  </si>
  <si>
    <t>Triclorobencenos totales (TCB)</t>
  </si>
  <si>
    <t>Octilfenoles y  octilfenoles etoxilatos</t>
  </si>
  <si>
    <t xml:space="preserve">Tricloroetileno </t>
  </si>
  <si>
    <t>Triclorometano</t>
  </si>
  <si>
    <t>o-xileno</t>
  </si>
  <si>
    <t>Vanadio y sus compuestos, expresados en vanadio (V)</t>
  </si>
  <si>
    <t>p,p-DDD</t>
  </si>
  <si>
    <t>Zinc y sus compuestos (Zn)</t>
  </si>
  <si>
    <t>p,p-DDE</t>
  </si>
  <si>
    <t>p,p-DDT</t>
  </si>
  <si>
    <t>Penta-BDE</t>
  </si>
  <si>
    <t>Plomo y compuestos (como Pb)</t>
  </si>
  <si>
    <t>p-xileno</t>
  </si>
  <si>
    <t>Simazina</t>
  </si>
  <si>
    <t>Tolueno</t>
  </si>
  <si>
    <t>Tributilestaño y compuestos</t>
  </si>
  <si>
    <t>Trifenilestaño y compuestos</t>
  </si>
  <si>
    <t>Trifluralina</t>
  </si>
  <si>
    <t>Xilenos totales</t>
  </si>
  <si>
    <t>Zinc y compuestos (como Zn)</t>
  </si>
  <si>
    <t>CÁLCULO DE EMISIONES A LA ATMÓSFERA</t>
  </si>
  <si>
    <t>OCA</t>
  </si>
  <si>
    <t>TRANSFERENCIA DE CONTAMINANTES AL AGUA</t>
  </si>
  <si>
    <t>CÓDIGO MEDIO RECEPTOR</t>
  </si>
  <si>
    <t>NOMBRE</t>
  </si>
  <si>
    <t xml:space="preserve">Vertido  Nº 1 </t>
  </si>
  <si>
    <t>Medio receptor del vertido</t>
  </si>
  <si>
    <r>
      <t>Caudal anual</t>
    </r>
    <r>
      <rPr>
        <b/>
        <sz val="8"/>
        <color indexed="9"/>
        <rFont val="Arial"/>
        <family val="2"/>
      </rPr>
      <t xml:space="preserve"> (m3/año)</t>
    </r>
  </si>
  <si>
    <t>Procesos asociados</t>
  </si>
  <si>
    <t>Depuradora privada externa al complejo industrial</t>
  </si>
  <si>
    <t>EDAR de titularidad pública (municipal o autonómica)</t>
  </si>
  <si>
    <t>Red de alcantarillado sin depuración (municipales o autonómicos)</t>
  </si>
  <si>
    <t>Cuenca intercomunitaria de titularidad estatal</t>
  </si>
  <si>
    <t>MEDICIONES PERIÓDICAS DE FOCOS DE VERTIDO</t>
  </si>
  <si>
    <t>Fecha</t>
  </si>
  <si>
    <t>Mediana</t>
  </si>
  <si>
    <t>Promedio</t>
  </si>
  <si>
    <t>Seleccción</t>
  </si>
  <si>
    <t>Contaminantes</t>
  </si>
  <si>
    <t>Concentración (mg/l)</t>
  </si>
  <si>
    <t xml:space="preserve">Vertido  Nº 2 </t>
  </si>
  <si>
    <t>OBSERVACIONES A LA DECLARACIÓN DE DATOS DE LOS CONTROLES PERIÓDICOS DE VERTIDOS</t>
  </si>
  <si>
    <t xml:space="preserve">Año de declaración  </t>
  </si>
  <si>
    <t>NOTIFICACIÓN DE DATOS DE EMISIONES A LA ATMÓSFERA:</t>
  </si>
  <si>
    <t>CONTAMINANTE</t>
  </si>
  <si>
    <t>DECLARADO</t>
  </si>
  <si>
    <t>METODOLOGÍA</t>
  </si>
  <si>
    <t>NOTIFICACIÓN DE CONTAMINANTES TRANSFERIDOS AL AGUA:</t>
  </si>
  <si>
    <t>Vertido Nº1</t>
  </si>
  <si>
    <t>Medio receptor del vertido:</t>
  </si>
  <si>
    <t>Vertido Nº2</t>
  </si>
  <si>
    <r>
      <t>CM</t>
    </r>
    <r>
      <rPr>
        <b/>
        <vertAlign val="subscript"/>
        <sz val="10"/>
        <color indexed="9"/>
        <rFont val="Arial"/>
        <family val="2"/>
      </rPr>
      <t>CH4</t>
    </r>
  </si>
  <si>
    <r>
      <t>CM</t>
    </r>
    <r>
      <rPr>
        <b/>
        <vertAlign val="subscript"/>
        <sz val="10"/>
        <color indexed="9"/>
        <rFont val="Arial"/>
        <family val="2"/>
      </rPr>
      <t>CO2</t>
    </r>
  </si>
  <si>
    <r>
      <t>Emisiones controladas de CO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, kg/año</t>
    </r>
  </si>
  <si>
    <t>Potencial de generación de metano por tonelada de residuo depositado en vertedero</t>
  </si>
  <si>
    <t xml:space="preserve">Notas: </t>
  </si>
  <si>
    <t>Dioxido de carbono (CO2)</t>
  </si>
  <si>
    <t>Tiempo desde la primera deposición de basura</t>
  </si>
  <si>
    <t>Año inicio de la actividad:</t>
  </si>
  <si>
    <t>Año de declaracion PRTR:</t>
  </si>
  <si>
    <t>Año</t>
  </si>
  <si>
    <t>Papel / carton</t>
  </si>
  <si>
    <t>Textil</t>
  </si>
  <si>
    <t>Restos alimentos</t>
  </si>
  <si>
    <t>Madera</t>
  </si>
  <si>
    <t>Residuos parques y jardines</t>
  </si>
  <si>
    <t>Tipo de residuo %</t>
  </si>
  <si>
    <t>Carbono orgánico degradable en RSU (T)</t>
  </si>
  <si>
    <t>Cantidad CH4 emitida (Kg)</t>
  </si>
  <si>
    <t>Cantidad CH4 generado (T)</t>
  </si>
  <si>
    <t>Cantidad depositada de RSU (T)</t>
  </si>
  <si>
    <t>Carbono organico degradable acumulado</t>
  </si>
  <si>
    <t xml:space="preserve">Carbono organico degradable descompuesto </t>
  </si>
  <si>
    <t>Cantidad CH4 quemado o aprovechado (T)</t>
  </si>
  <si>
    <t>CÁLCULO DE EMISIONES A LA ATMÓSFERA (Vertederos controlados)</t>
  </si>
  <si>
    <t>Cantidad CH4 a notificar (Kg/año)</t>
  </si>
  <si>
    <t>Cantidad CO2 a notificar (Kg/año)</t>
  </si>
  <si>
    <t>Diferencia años: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</si>
</sst>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dd/mm/yyyy;@"/>
    <numFmt numFmtId="179" formatCode="dd/mm/yy;@"/>
    <numFmt numFmtId="180" formatCode="0.00\ &quot;kg/año&quot;"/>
    <numFmt numFmtId="181" formatCode="0.0"/>
    <numFmt numFmtId="182" formatCode="0.000"/>
    <numFmt numFmtId="183" formatCode=";;;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u val="single"/>
      <sz val="11"/>
      <color indexed="18"/>
      <name val="Arial Baltic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Arial Narrow"/>
      <family val="2"/>
    </font>
    <font>
      <b/>
      <u val="single"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MS Sans Serif"/>
      <family val="2"/>
    </font>
    <font>
      <b/>
      <u val="single"/>
      <sz val="11"/>
      <color indexed="18"/>
      <name val="Arial"/>
      <family val="2"/>
    </font>
    <font>
      <b/>
      <sz val="10"/>
      <color indexed="60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"/>
      <family val="2"/>
    </font>
    <font>
      <u val="single"/>
      <sz val="10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18"/>
      <name val="Arial Baltic"/>
      <family val="2"/>
    </font>
    <font>
      <sz val="9"/>
      <color indexed="18"/>
      <name val="Arial Narrow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31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u val="single"/>
      <sz val="11"/>
      <color indexed="56"/>
      <name val="Arial"/>
      <family val="2"/>
    </font>
    <font>
      <b/>
      <sz val="10"/>
      <color indexed="31"/>
      <name val="Arial Narrow"/>
      <family val="2"/>
    </font>
    <font>
      <sz val="8"/>
      <name val="Segoe UI"/>
      <family val="2"/>
    </font>
    <font>
      <b/>
      <sz val="10"/>
      <color theme="4" tint="0.7999799847602844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11"/>
      <color theme="3"/>
      <name val="Arial"/>
      <family val="2"/>
    </font>
    <font>
      <sz val="10"/>
      <color theme="0"/>
      <name val="Arial"/>
      <family val="2"/>
    </font>
    <font>
      <b/>
      <sz val="10"/>
      <color theme="4" tint="0.7999799847602844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31" fillId="16" borderId="10" xfId="0" applyNumberFormat="1" applyFont="1" applyFill="1" applyBorder="1" applyAlignment="1">
      <alignment horizontal="left"/>
    </xf>
    <xf numFmtId="49" fontId="31" fillId="16" borderId="11" xfId="0" applyNumberFormat="1" applyFont="1" applyFill="1" applyBorder="1" applyAlignment="1">
      <alignment horizontal="left"/>
    </xf>
    <xf numFmtId="49" fontId="31" fillId="16" borderId="10" xfId="0" applyNumberFormat="1" applyFont="1" applyFill="1" applyBorder="1" applyAlignment="1" applyProtection="1">
      <alignment horizontal="left"/>
      <protection locked="0"/>
    </xf>
    <xf numFmtId="1" fontId="31" fillId="16" borderId="12" xfId="0" applyNumberFormat="1" applyFont="1" applyFill="1" applyBorder="1" applyAlignment="1" applyProtection="1">
      <alignment horizontal="left"/>
      <protection locked="0"/>
    </xf>
    <xf numFmtId="49" fontId="31" fillId="16" borderId="11" xfId="0" applyNumberFormat="1" applyFont="1" applyFill="1" applyBorder="1" applyAlignment="1" applyProtection="1">
      <alignment horizontal="left"/>
      <protection locked="0"/>
    </xf>
    <xf numFmtId="49" fontId="31" fillId="0" borderId="13" xfId="0" applyNumberFormat="1" applyFont="1" applyFill="1" applyBorder="1" applyAlignment="1">
      <alignment horizontal="left"/>
    </xf>
    <xf numFmtId="49" fontId="31" fillId="0" borderId="14" xfId="0" applyNumberFormat="1" applyFont="1" applyFill="1" applyBorder="1" applyAlignment="1">
      <alignment horizontal="left"/>
    </xf>
    <xf numFmtId="49" fontId="31" fillId="0" borderId="13" xfId="0" applyNumberFormat="1" applyFont="1" applyFill="1" applyBorder="1" applyAlignment="1" applyProtection="1">
      <alignment horizontal="left"/>
      <protection locked="0"/>
    </xf>
    <xf numFmtId="1" fontId="31" fillId="0" borderId="0" xfId="0" applyNumberFormat="1" applyFont="1" applyFill="1" applyBorder="1" applyAlignment="1" applyProtection="1">
      <alignment horizontal="left"/>
      <protection locked="0"/>
    </xf>
    <xf numFmtId="49" fontId="31" fillId="0" borderId="14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0" fillId="24" borderId="0" xfId="0" applyFont="1" applyFill="1" applyBorder="1" applyAlignment="1">
      <alignment/>
    </xf>
    <xf numFmtId="49" fontId="31" fillId="0" borderId="13" xfId="0" applyNumberFormat="1" applyFont="1" applyBorder="1" applyAlignment="1" applyProtection="1">
      <alignment horizontal="left"/>
      <protection locked="0"/>
    </xf>
    <xf numFmtId="1" fontId="31" fillId="0" borderId="0" xfId="0" applyNumberFormat="1" applyFont="1" applyBorder="1" applyAlignment="1" applyProtection="1">
      <alignment horizontal="left"/>
      <protection locked="0"/>
    </xf>
    <xf numFmtId="49" fontId="31" fillId="0" borderId="14" xfId="0" applyNumberFormat="1" applyFont="1" applyBorder="1" applyAlignment="1" applyProtection="1">
      <alignment horizontal="left"/>
      <protection locked="0"/>
    </xf>
    <xf numFmtId="0" fontId="0" fillId="24" borderId="0" xfId="0" applyFont="1" applyFill="1" applyBorder="1" applyAlignment="1">
      <alignment vertical="top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31" fillId="0" borderId="15" xfId="0" applyNumberFormat="1" applyFont="1" applyBorder="1" applyAlignment="1" applyProtection="1">
      <alignment horizontal="left"/>
      <protection locked="0"/>
    </xf>
    <xf numFmtId="1" fontId="31" fillId="0" borderId="17" xfId="0" applyNumberFormat="1" applyFont="1" applyBorder="1" applyAlignment="1" applyProtection="1">
      <alignment horizontal="left"/>
      <protection locked="0"/>
    </xf>
    <xf numFmtId="49" fontId="31" fillId="0" borderId="16" xfId="0" applyNumberFormat="1" applyFont="1" applyBorder="1" applyAlignment="1" applyProtection="1">
      <alignment horizontal="left"/>
      <protection locked="0"/>
    </xf>
    <xf numFmtId="0" fontId="0" fillId="24" borderId="0" xfId="0" applyFill="1" applyAlignment="1">
      <alignment/>
    </xf>
    <xf numFmtId="0" fontId="24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1" fontId="31" fillId="16" borderId="0" xfId="0" applyNumberFormat="1" applyFont="1" applyFill="1" applyAlignment="1" applyProtection="1">
      <alignment horizontal="left"/>
      <protection/>
    </xf>
    <xf numFmtId="49" fontId="31" fillId="16" borderId="0" xfId="0" applyNumberFormat="1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1" fontId="31" fillId="0" borderId="0" xfId="0" applyNumberFormat="1" applyFont="1" applyAlignment="1" applyProtection="1">
      <alignment horizontal="left"/>
      <protection/>
    </xf>
    <xf numFmtId="49" fontId="31" fillId="0" borderId="0" xfId="0" applyNumberFormat="1" applyFont="1" applyAlignment="1" applyProtection="1">
      <alignment horizontal="left"/>
      <protection/>
    </xf>
    <xf numFmtId="0" fontId="0" fillId="22" borderId="19" xfId="0" applyFont="1" applyFill="1" applyBorder="1" applyAlignment="1" applyProtection="1">
      <alignment/>
      <protection locked="0"/>
    </xf>
    <xf numFmtId="0" fontId="0" fillId="22" borderId="2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35" fillId="24" borderId="0" xfId="0" applyFont="1" applyFill="1" applyAlignment="1">
      <alignment wrapText="1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4" fontId="28" fillId="0" borderId="26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39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180" fontId="35" fillId="24" borderId="0" xfId="0" applyNumberFormat="1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 applyProtection="1">
      <alignment/>
      <protection/>
    </xf>
    <xf numFmtId="0" fontId="55" fillId="25" borderId="21" xfId="0" applyFont="1" applyFill="1" applyBorder="1" applyAlignment="1">
      <alignment horizontal="left"/>
    </xf>
    <xf numFmtId="0" fontId="55" fillId="25" borderId="22" xfId="0" applyFont="1" applyFill="1" applyBorder="1" applyAlignment="1">
      <alignment horizontal="left"/>
    </xf>
    <xf numFmtId="0" fontId="1" fillId="24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6" fillId="26" borderId="27" xfId="0" applyFont="1" applyFill="1" applyBorder="1" applyAlignment="1" applyProtection="1">
      <alignment/>
      <protection/>
    </xf>
    <xf numFmtId="1" fontId="1" fillId="27" borderId="27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 horizontal="right"/>
      <protection/>
    </xf>
    <xf numFmtId="0" fontId="58" fillId="0" borderId="0" xfId="0" applyFont="1" applyAlignment="1" applyProtection="1">
      <alignment/>
      <protection/>
    </xf>
    <xf numFmtId="0" fontId="56" fillId="26" borderId="27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6" fillId="26" borderId="2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56" fillId="26" borderId="27" xfId="0" applyFont="1" applyFill="1" applyBorder="1" applyAlignment="1" applyProtection="1" quotePrefix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39" fillId="27" borderId="0" xfId="0" applyFont="1" applyFill="1" applyBorder="1" applyAlignment="1" applyProtection="1">
      <alignment horizontal="center"/>
      <protection locked="0"/>
    </xf>
    <xf numFmtId="0" fontId="41" fillId="27" borderId="32" xfId="0" applyFont="1" applyFill="1" applyBorder="1" applyAlignment="1">
      <alignment horizontal="center" vertical="center"/>
    </xf>
    <xf numFmtId="0" fontId="40" fillId="25" borderId="0" xfId="0" applyNumberFormat="1" applyFont="1" applyFill="1" applyAlignment="1">
      <alignment horizontal="center" vertical="center"/>
    </xf>
    <xf numFmtId="1" fontId="1" fillId="27" borderId="27" xfId="0" applyNumberFormat="1" applyFont="1" applyFill="1" applyBorder="1" applyAlignment="1" applyProtection="1">
      <alignment/>
      <protection hidden="1"/>
    </xf>
    <xf numFmtId="1" fontId="1" fillId="28" borderId="27" xfId="0" applyNumberFormat="1" applyFont="1" applyFill="1" applyBorder="1" applyAlignment="1" applyProtection="1">
      <alignment/>
      <protection locked="0"/>
    </xf>
    <xf numFmtId="181" fontId="1" fillId="28" borderId="27" xfId="0" applyNumberFormat="1" applyFont="1" applyFill="1" applyBorder="1" applyAlignment="1" applyProtection="1">
      <alignment/>
      <protection locked="0"/>
    </xf>
    <xf numFmtId="0" fontId="0" fillId="28" borderId="27" xfId="0" applyFill="1" applyBorder="1" applyAlignment="1" applyProtection="1">
      <alignment/>
      <protection locked="0"/>
    </xf>
    <xf numFmtId="0" fontId="27" fillId="27" borderId="33" xfId="0" applyFont="1" applyFill="1" applyBorder="1" applyAlignment="1" applyProtection="1">
      <alignment horizontal="left"/>
      <protection/>
    </xf>
    <xf numFmtId="0" fontId="27" fillId="27" borderId="34" xfId="0" applyFont="1" applyFill="1" applyBorder="1" applyAlignment="1" applyProtection="1">
      <alignment horizontal="left"/>
      <protection/>
    </xf>
    <xf numFmtId="0" fontId="27" fillId="27" borderId="20" xfId="0" applyFont="1" applyFill="1" applyBorder="1" applyAlignment="1" applyProtection="1">
      <alignment horizontal="left"/>
      <protection/>
    </xf>
    <xf numFmtId="180" fontId="43" fillId="24" borderId="32" xfId="0" applyNumberFormat="1" applyFont="1" applyFill="1" applyBorder="1" applyAlignment="1">
      <alignment horizontal="center"/>
    </xf>
    <xf numFmtId="0" fontId="42" fillId="24" borderId="11" xfId="0" applyFont="1" applyFill="1" applyBorder="1" applyAlignment="1" applyProtection="1">
      <alignment horizontal="center" vertical="center"/>
      <protection hidden="1"/>
    </xf>
    <xf numFmtId="0" fontId="42" fillId="24" borderId="32" xfId="0" applyFont="1" applyFill="1" applyBorder="1" applyAlignment="1" applyProtection="1">
      <alignment horizontal="center" vertical="center"/>
      <protection hidden="1"/>
    </xf>
    <xf numFmtId="0" fontId="42" fillId="24" borderId="16" xfId="0" applyFont="1" applyFill="1" applyBorder="1" applyAlignment="1" applyProtection="1">
      <alignment horizontal="center" vertical="center"/>
      <protection hidden="1"/>
    </xf>
    <xf numFmtId="3" fontId="0" fillId="28" borderId="27" xfId="0" applyNumberForma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1" fontId="0" fillId="29" borderId="27" xfId="0" applyNumberFormat="1" applyFill="1" applyBorder="1" applyAlignment="1">
      <alignment/>
    </xf>
    <xf numFmtId="181" fontId="0" fillId="27" borderId="27" xfId="0" applyNumberFormat="1" applyFill="1" applyBorder="1" applyAlignment="1">
      <alignment/>
    </xf>
    <xf numFmtId="0" fontId="1" fillId="30" borderId="27" xfId="0" applyFont="1" applyFill="1" applyBorder="1" applyAlignment="1">
      <alignment/>
    </xf>
    <xf numFmtId="181" fontId="0" fillId="30" borderId="27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0" fillId="31" borderId="27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 vertical="center"/>
      <protection locked="0"/>
    </xf>
    <xf numFmtId="0" fontId="27" fillId="27" borderId="34" xfId="0" applyFont="1" applyFill="1" applyBorder="1" applyAlignment="1" applyProtection="1">
      <alignment horizontal="left"/>
      <protection locked="0"/>
    </xf>
    <xf numFmtId="0" fontId="27" fillId="27" borderId="35" xfId="0" applyFont="1" applyFill="1" applyBorder="1" applyAlignment="1" applyProtection="1">
      <alignment horizontal="left"/>
      <protection locked="0"/>
    </xf>
    <xf numFmtId="0" fontId="27" fillId="27" borderId="36" xfId="0" applyFont="1" applyFill="1" applyBorder="1" applyAlignment="1" applyProtection="1">
      <alignment horizontal="left"/>
      <protection locked="0"/>
    </xf>
    <xf numFmtId="0" fontId="27" fillId="27" borderId="30" xfId="0" applyFont="1" applyFill="1" applyBorder="1" applyAlignment="1" applyProtection="1">
      <alignment horizontal="left"/>
      <protection locked="0"/>
    </xf>
    <xf numFmtId="0" fontId="27" fillId="27" borderId="31" xfId="0" applyFont="1" applyFill="1" applyBorder="1" applyAlignment="1" applyProtection="1">
      <alignment horizontal="left"/>
      <protection locked="0"/>
    </xf>
    <xf numFmtId="0" fontId="27" fillId="27" borderId="37" xfId="0" applyFont="1" applyFill="1" applyBorder="1" applyAlignment="1" applyProtection="1">
      <alignment horizontal="left"/>
      <protection locked="0"/>
    </xf>
    <xf numFmtId="0" fontId="27" fillId="27" borderId="27" xfId="0" applyFont="1" applyFill="1" applyBorder="1" applyAlignment="1" applyProtection="1">
      <alignment horizontal="left"/>
      <protection locked="0"/>
    </xf>
    <xf numFmtId="0" fontId="27" fillId="27" borderId="28" xfId="0" applyFont="1" applyFill="1" applyBorder="1" applyAlignment="1" applyProtection="1">
      <alignment horizontal="left"/>
      <protection locked="0"/>
    </xf>
    <xf numFmtId="0" fontId="55" fillId="25" borderId="38" xfId="0" applyFont="1" applyFill="1" applyBorder="1" applyAlignment="1">
      <alignment horizontal="center"/>
    </xf>
    <xf numFmtId="0" fontId="55" fillId="25" borderId="32" xfId="0" applyFont="1" applyFill="1" applyBorder="1" applyAlignment="1">
      <alignment horizontal="center"/>
    </xf>
    <xf numFmtId="0" fontId="55" fillId="25" borderId="39" xfId="0" applyFont="1" applyFill="1" applyBorder="1" applyAlignment="1">
      <alignment horizontal="center"/>
    </xf>
    <xf numFmtId="0" fontId="27" fillId="27" borderId="40" xfId="0" applyFont="1" applyFill="1" applyBorder="1" applyAlignment="1" applyProtection="1">
      <alignment horizontal="left"/>
      <protection locked="0"/>
    </xf>
    <xf numFmtId="0" fontId="27" fillId="27" borderId="41" xfId="0" applyFont="1" applyFill="1" applyBorder="1" applyAlignment="1" applyProtection="1">
      <alignment horizontal="left"/>
      <protection locked="0"/>
    </xf>
    <xf numFmtId="0" fontId="27" fillId="27" borderId="42" xfId="0" applyFont="1" applyFill="1" applyBorder="1" applyAlignment="1" applyProtection="1">
      <alignment horizontal="left"/>
      <protection locked="0"/>
    </xf>
    <xf numFmtId="0" fontId="26" fillId="25" borderId="43" xfId="0" applyFont="1" applyFill="1" applyBorder="1" applyAlignment="1">
      <alignment horizontal="left" vertical="center"/>
    </xf>
    <xf numFmtId="0" fontId="26" fillId="25" borderId="44" xfId="0" applyFont="1" applyFill="1" applyBorder="1" applyAlignment="1">
      <alignment horizontal="left" vertical="center"/>
    </xf>
    <xf numFmtId="3" fontId="27" fillId="27" borderId="38" xfId="0" applyNumberFormat="1" applyFont="1" applyFill="1" applyBorder="1" applyAlignment="1" applyProtection="1">
      <alignment horizontal="center"/>
      <protection locked="0"/>
    </xf>
    <xf numFmtId="3" fontId="27" fillId="27" borderId="39" xfId="0" applyNumberFormat="1" applyFont="1" applyFill="1" applyBorder="1" applyAlignment="1" applyProtection="1">
      <alignment horizontal="center"/>
      <protection locked="0"/>
    </xf>
    <xf numFmtId="3" fontId="27" fillId="27" borderId="32" xfId="0" applyNumberFormat="1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27" fillId="27" borderId="38" xfId="0" applyFont="1" applyFill="1" applyBorder="1" applyAlignment="1" applyProtection="1">
      <alignment horizontal="center" vertical="center"/>
      <protection locked="0"/>
    </xf>
    <xf numFmtId="0" fontId="27" fillId="27" borderId="39" xfId="0" applyFont="1" applyFill="1" applyBorder="1" applyAlignment="1" applyProtection="1">
      <alignment horizontal="center" vertical="center"/>
      <protection locked="0"/>
    </xf>
    <xf numFmtId="0" fontId="27" fillId="27" borderId="32" xfId="0" applyFont="1" applyFill="1" applyBorder="1" applyAlignment="1" applyProtection="1">
      <alignment horizontal="center" vertical="center"/>
      <protection locked="0"/>
    </xf>
    <xf numFmtId="0" fontId="26" fillId="25" borderId="38" xfId="0" applyFont="1" applyFill="1" applyBorder="1" applyAlignment="1">
      <alignment horizontal="left" vertical="center"/>
    </xf>
    <xf numFmtId="0" fontId="26" fillId="25" borderId="39" xfId="0" applyFont="1" applyFill="1" applyBorder="1" applyAlignment="1">
      <alignment horizontal="left" vertical="center"/>
    </xf>
    <xf numFmtId="0" fontId="26" fillId="25" borderId="32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/>
    </xf>
    <xf numFmtId="49" fontId="27" fillId="27" borderId="45" xfId="0" applyNumberFormat="1" applyFont="1" applyFill="1" applyBorder="1" applyAlignment="1" applyProtection="1">
      <alignment horizontal="left" vertical="center" wrapText="1"/>
      <protection locked="0"/>
    </xf>
    <xf numFmtId="49" fontId="27" fillId="27" borderId="39" xfId="0" applyNumberFormat="1" applyFont="1" applyFill="1" applyBorder="1" applyAlignment="1" applyProtection="1">
      <alignment horizontal="left" vertical="center" wrapText="1"/>
      <protection locked="0"/>
    </xf>
    <xf numFmtId="49" fontId="27" fillId="27" borderId="32" xfId="0" applyNumberFormat="1" applyFont="1" applyFill="1" applyBorder="1" applyAlignment="1" applyProtection="1">
      <alignment horizontal="left" vertical="center" wrapText="1"/>
      <protection locked="0"/>
    </xf>
    <xf numFmtId="0" fontId="32" fillId="24" borderId="0" xfId="0" applyFont="1" applyFill="1" applyAlignment="1" applyProtection="1">
      <alignment horizontal="center"/>
      <protection/>
    </xf>
    <xf numFmtId="0" fontId="56" fillId="26" borderId="27" xfId="0" applyFont="1" applyFill="1" applyBorder="1" applyAlignment="1" applyProtection="1">
      <alignment horizontal="center"/>
      <protection/>
    </xf>
    <xf numFmtId="0" fontId="56" fillId="26" borderId="27" xfId="0" applyFont="1" applyFill="1" applyBorder="1" applyAlignment="1" applyProtection="1">
      <alignment horizontal="left"/>
      <protection/>
    </xf>
    <xf numFmtId="0" fontId="56" fillId="26" borderId="46" xfId="0" applyFont="1" applyFill="1" applyBorder="1" applyAlignment="1" applyProtection="1">
      <alignment/>
      <protection/>
    </xf>
    <xf numFmtId="0" fontId="56" fillId="26" borderId="0" xfId="0" applyFont="1" applyFill="1" applyBorder="1" applyAlignment="1" applyProtection="1">
      <alignment/>
      <protection/>
    </xf>
    <xf numFmtId="0" fontId="56" fillId="26" borderId="46" xfId="0" applyFont="1" applyFill="1" applyBorder="1" applyAlignment="1" applyProtection="1">
      <alignment horizontal="left"/>
      <protection/>
    </xf>
    <xf numFmtId="0" fontId="56" fillId="26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2" fontId="56" fillId="26" borderId="47" xfId="0" applyNumberFormat="1" applyFont="1" applyFill="1" applyBorder="1" applyAlignment="1" applyProtection="1">
      <alignment horizontal="center" vertical="center" wrapText="1"/>
      <protection/>
    </xf>
    <xf numFmtId="2" fontId="56" fillId="26" borderId="48" xfId="0" applyNumberFormat="1" applyFont="1" applyFill="1" applyBorder="1" applyAlignment="1" applyProtection="1">
      <alignment horizontal="center" vertical="center" wrapText="1"/>
      <protection/>
    </xf>
    <xf numFmtId="2" fontId="56" fillId="26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justify" wrapText="1"/>
      <protection/>
    </xf>
    <xf numFmtId="0" fontId="46" fillId="0" borderId="0" xfId="0" applyFont="1" applyFill="1" applyBorder="1" applyAlignment="1" applyProtection="1">
      <alignment horizontal="left" vertical="justify" wrapText="1"/>
      <protection/>
    </xf>
    <xf numFmtId="0" fontId="48" fillId="0" borderId="0" xfId="0" applyFont="1" applyAlignment="1">
      <alignment horizontal="center"/>
    </xf>
    <xf numFmtId="0" fontId="56" fillId="31" borderId="27" xfId="0" applyFont="1" applyFill="1" applyBorder="1" applyAlignment="1">
      <alignment horizontal="center" vertical="center"/>
    </xf>
    <xf numFmtId="0" fontId="56" fillId="31" borderId="46" xfId="0" applyFont="1" applyFill="1" applyBorder="1" applyAlignment="1">
      <alignment horizontal="center" vertical="center" wrapText="1"/>
    </xf>
    <xf numFmtId="0" fontId="56" fillId="31" borderId="0" xfId="0" applyFont="1" applyFill="1" applyAlignment="1">
      <alignment horizontal="center" vertical="center" wrapText="1"/>
    </xf>
    <xf numFmtId="0" fontId="0" fillId="0" borderId="4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6" fillId="31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6" fillId="31" borderId="27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0" fillId="31" borderId="27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0" fontId="35" fillId="32" borderId="38" xfId="0" applyFont="1" applyFill="1" applyBorder="1" applyAlignment="1" applyProtection="1">
      <alignment horizontal="left" vertical="top" wrapText="1" indent="1"/>
      <protection locked="0"/>
    </xf>
    <xf numFmtId="0" fontId="35" fillId="32" borderId="39" xfId="0" applyFont="1" applyFill="1" applyBorder="1" applyAlignment="1" applyProtection="1">
      <alignment horizontal="left" vertical="top" wrapText="1" indent="1"/>
      <protection locked="0"/>
    </xf>
    <xf numFmtId="0" fontId="35" fillId="32" borderId="32" xfId="0" applyFont="1" applyFill="1" applyBorder="1" applyAlignment="1" applyProtection="1">
      <alignment horizontal="left" vertical="top" wrapText="1" indent="1"/>
      <protection locked="0"/>
    </xf>
    <xf numFmtId="0" fontId="61" fillId="25" borderId="29" xfId="0" applyFont="1" applyFill="1" applyBorder="1" applyAlignment="1">
      <alignment horizontal="left"/>
    </xf>
    <xf numFmtId="0" fontId="61" fillId="25" borderId="30" xfId="0" applyFont="1" applyFill="1" applyBorder="1" applyAlignment="1">
      <alignment horizontal="left"/>
    </xf>
    <xf numFmtId="0" fontId="61" fillId="25" borderId="31" xfId="0" applyFont="1" applyFill="1" applyBorder="1" applyAlignment="1">
      <alignment horizontal="left"/>
    </xf>
    <xf numFmtId="4" fontId="38" fillId="27" borderId="19" xfId="0" applyNumberFormat="1" applyFont="1" applyFill="1" applyBorder="1" applyAlignment="1" applyProtection="1">
      <alignment horizontal="left" vertical="center" indent="1"/>
      <protection locked="0"/>
    </xf>
    <xf numFmtId="4" fontId="38" fillId="27" borderId="20" xfId="0" applyNumberFormat="1" applyFont="1" applyFill="1" applyBorder="1" applyAlignment="1" applyProtection="1">
      <alignment horizontal="left" vertical="center" indent="1"/>
      <protection locked="0"/>
    </xf>
    <xf numFmtId="4" fontId="38" fillId="27" borderId="36" xfId="0" applyNumberFormat="1" applyFont="1" applyFill="1" applyBorder="1" applyAlignment="1" applyProtection="1">
      <alignment horizontal="left" vertical="center" indent="1"/>
      <protection locked="0"/>
    </xf>
    <xf numFmtId="4" fontId="38" fillId="27" borderId="49" xfId="0" applyNumberFormat="1" applyFont="1" applyFill="1" applyBorder="1" applyAlignment="1" applyProtection="1">
      <alignment horizontal="left" vertical="center" indent="1"/>
      <protection locked="0"/>
    </xf>
    <xf numFmtId="0" fontId="61" fillId="25" borderId="26" xfId="0" applyFont="1" applyFill="1" applyBorder="1" applyAlignment="1">
      <alignment horizontal="left"/>
    </xf>
    <xf numFmtId="0" fontId="61" fillId="25" borderId="27" xfId="0" applyFont="1" applyFill="1" applyBorder="1" applyAlignment="1">
      <alignment horizontal="left"/>
    </xf>
    <xf numFmtId="0" fontId="61" fillId="25" borderId="28" xfId="0" applyFont="1" applyFill="1" applyBorder="1" applyAlignment="1">
      <alignment horizontal="left"/>
    </xf>
    <xf numFmtId="4" fontId="38" fillId="27" borderId="50" xfId="0" applyNumberFormat="1" applyFont="1" applyFill="1" applyBorder="1" applyAlignment="1" applyProtection="1">
      <alignment horizontal="left" vertical="center" indent="1"/>
      <protection locked="0"/>
    </xf>
    <xf numFmtId="4" fontId="38" fillId="27" borderId="34" xfId="0" applyNumberFormat="1" applyFont="1" applyFill="1" applyBorder="1" applyAlignment="1" applyProtection="1">
      <alignment horizontal="left" vertical="center" indent="1"/>
      <protection locked="0"/>
    </xf>
    <xf numFmtId="4" fontId="38" fillId="27" borderId="37" xfId="0" applyNumberFormat="1" applyFont="1" applyFill="1" applyBorder="1" applyAlignment="1" applyProtection="1">
      <alignment horizontal="left" vertical="center" indent="1"/>
      <protection locked="0"/>
    </xf>
    <xf numFmtId="4" fontId="38" fillId="27" borderId="35" xfId="0" applyNumberFormat="1" applyFont="1" applyFill="1" applyBorder="1" applyAlignment="1" applyProtection="1">
      <alignment horizontal="left" vertical="center" indent="1"/>
      <protection locked="0"/>
    </xf>
    <xf numFmtId="0" fontId="61" fillId="25" borderId="51" xfId="0" applyFont="1" applyFill="1" applyBorder="1" applyAlignment="1">
      <alignment horizontal="left"/>
    </xf>
    <xf numFmtId="0" fontId="61" fillId="25" borderId="34" xfId="0" applyFont="1" applyFill="1" applyBorder="1" applyAlignment="1">
      <alignment horizontal="left"/>
    </xf>
    <xf numFmtId="0" fontId="61" fillId="25" borderId="35" xfId="0" applyFont="1" applyFill="1" applyBorder="1" applyAlignment="1">
      <alignment horizontal="left"/>
    </xf>
    <xf numFmtId="4" fontId="38" fillId="27" borderId="52" xfId="0" applyNumberFormat="1" applyFont="1" applyFill="1" applyBorder="1" applyAlignment="1" applyProtection="1">
      <alignment horizontal="left" vertical="center" indent="1"/>
      <protection locked="0"/>
    </xf>
    <xf numFmtId="4" fontId="38" fillId="27" borderId="53" xfId="0" applyNumberFormat="1" applyFont="1" applyFill="1" applyBorder="1" applyAlignment="1" applyProtection="1">
      <alignment horizontal="left" vertical="center" indent="1"/>
      <protection locked="0"/>
    </xf>
    <xf numFmtId="4" fontId="38" fillId="27" borderId="54" xfId="0" applyNumberFormat="1" applyFont="1" applyFill="1" applyBorder="1" applyAlignment="1" applyProtection="1">
      <alignment horizontal="left" vertical="center" indent="1"/>
      <protection locked="0"/>
    </xf>
    <xf numFmtId="4" fontId="38" fillId="27" borderId="55" xfId="0" applyNumberFormat="1" applyFont="1" applyFill="1" applyBorder="1" applyAlignment="1" applyProtection="1">
      <alignment horizontal="left" vertical="center" indent="1"/>
      <protection locked="0"/>
    </xf>
    <xf numFmtId="0" fontId="55" fillId="25" borderId="43" xfId="0" applyFont="1" applyFill="1" applyBorder="1" applyAlignment="1">
      <alignment horizontal="center" vertical="center"/>
    </xf>
    <xf numFmtId="0" fontId="55" fillId="25" borderId="44" xfId="0" applyFont="1" applyFill="1" applyBorder="1" applyAlignment="1">
      <alignment horizontal="center" vertical="center"/>
    </xf>
    <xf numFmtId="0" fontId="55" fillId="25" borderId="56" xfId="0" applyFont="1" applyFill="1" applyBorder="1" applyAlignment="1">
      <alignment horizontal="center" vertical="center"/>
    </xf>
    <xf numFmtId="0" fontId="55" fillId="25" borderId="45" xfId="0" applyFont="1" applyFill="1" applyBorder="1" applyAlignment="1">
      <alignment horizontal="center" vertical="center" wrapText="1"/>
    </xf>
    <xf numFmtId="0" fontId="55" fillId="25" borderId="39" xfId="0" applyFont="1" applyFill="1" applyBorder="1" applyAlignment="1">
      <alignment horizontal="center" vertical="center" wrapText="1"/>
    </xf>
    <xf numFmtId="0" fontId="55" fillId="25" borderId="57" xfId="0" applyFont="1" applyFill="1" applyBorder="1" applyAlignment="1">
      <alignment horizontal="center" vertical="center" wrapText="1"/>
    </xf>
    <xf numFmtId="0" fontId="55" fillId="25" borderId="32" xfId="0" applyFont="1" applyFill="1" applyBorder="1" applyAlignment="1">
      <alignment horizontal="center" vertical="center" wrapText="1"/>
    </xf>
    <xf numFmtId="179" fontId="24" fillId="27" borderId="52" xfId="0" applyNumberFormat="1" applyFont="1" applyFill="1" applyBorder="1" applyAlignment="1" applyProtection="1">
      <alignment horizontal="left" vertical="center" indent="1"/>
      <protection locked="0"/>
    </xf>
    <xf numFmtId="179" fontId="24" fillId="27" borderId="53" xfId="0" applyNumberFormat="1" applyFont="1" applyFill="1" applyBorder="1" applyAlignment="1" applyProtection="1">
      <alignment horizontal="left" vertical="center" indent="1"/>
      <protection locked="0"/>
    </xf>
    <xf numFmtId="179" fontId="24" fillId="27" borderId="55" xfId="0" applyNumberFormat="1" applyFont="1" applyFill="1" applyBorder="1" applyAlignment="1" applyProtection="1">
      <alignment horizontal="left" vertical="center" indent="1"/>
      <protection locked="0"/>
    </xf>
    <xf numFmtId="0" fontId="55" fillId="25" borderId="58" xfId="0" applyFont="1" applyFill="1" applyBorder="1" applyAlignment="1">
      <alignment horizontal="center"/>
    </xf>
    <xf numFmtId="0" fontId="55" fillId="25" borderId="59" xfId="0" applyFont="1" applyFill="1" applyBorder="1" applyAlignment="1">
      <alignment horizontal="center"/>
    </xf>
    <xf numFmtId="0" fontId="24" fillId="27" borderId="58" xfId="0" applyFont="1" applyFill="1" applyBorder="1" applyAlignment="1" applyProtection="1">
      <alignment horizontal="left"/>
      <protection locked="0"/>
    </xf>
    <xf numFmtId="0" fontId="24" fillId="27" borderId="59" xfId="0" applyFont="1" applyFill="1" applyBorder="1" applyAlignment="1" applyProtection="1">
      <alignment horizontal="left"/>
      <protection locked="0"/>
    </xf>
    <xf numFmtId="0" fontId="24" fillId="27" borderId="60" xfId="0" applyFont="1" applyFill="1" applyBorder="1" applyAlignment="1" applyProtection="1">
      <alignment horizontal="left"/>
      <protection locked="0"/>
    </xf>
    <xf numFmtId="0" fontId="24" fillId="27" borderId="61" xfId="0" applyFont="1" applyFill="1" applyBorder="1" applyAlignment="1" applyProtection="1">
      <alignment horizontal="left"/>
      <protection locked="0"/>
    </xf>
    <xf numFmtId="0" fontId="27" fillId="27" borderId="23" xfId="0" applyFont="1" applyFill="1" applyBorder="1" applyAlignment="1">
      <alignment horizontal="center" vertical="center"/>
    </xf>
    <xf numFmtId="0" fontId="27" fillId="27" borderId="62" xfId="0" applyFont="1" applyFill="1" applyBorder="1" applyAlignment="1">
      <alignment horizontal="center" vertical="center"/>
    </xf>
    <xf numFmtId="0" fontId="55" fillId="25" borderId="52" xfId="0" applyFont="1" applyFill="1" applyBorder="1" applyAlignment="1">
      <alignment horizontal="center"/>
    </xf>
    <xf numFmtId="0" fontId="55" fillId="25" borderId="53" xfId="0" applyFont="1" applyFill="1" applyBorder="1" applyAlignment="1">
      <alignment horizontal="center"/>
    </xf>
    <xf numFmtId="179" fontId="24" fillId="27" borderId="54" xfId="0" applyNumberFormat="1" applyFont="1" applyFill="1" applyBorder="1" applyAlignment="1" applyProtection="1">
      <alignment horizontal="left" vertical="center" indent="1"/>
      <protection locked="0"/>
    </xf>
    <xf numFmtId="0" fontId="26" fillId="25" borderId="63" xfId="0" applyFont="1" applyFill="1" applyBorder="1" applyAlignment="1" applyProtection="1">
      <alignment horizontal="center" vertical="center" wrapText="1"/>
      <protection/>
    </xf>
    <xf numFmtId="0" fontId="26" fillId="25" borderId="64" xfId="0" applyFont="1" applyFill="1" applyBorder="1" applyAlignment="1" applyProtection="1">
      <alignment horizontal="center" vertical="center" wrapText="1"/>
      <protection/>
    </xf>
    <xf numFmtId="0" fontId="26" fillId="25" borderId="52" xfId="0" applyFont="1" applyFill="1" applyBorder="1" applyAlignment="1" applyProtection="1">
      <alignment horizontal="center" vertical="center" wrapText="1"/>
      <protection/>
    </xf>
    <xf numFmtId="0" fontId="26" fillId="25" borderId="53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center" vertical="center" wrapText="1"/>
      <protection/>
    </xf>
    <xf numFmtId="0" fontId="26" fillId="25" borderId="11" xfId="0" applyFont="1" applyFill="1" applyBorder="1" applyAlignment="1" applyProtection="1">
      <alignment horizontal="center" vertical="center" wrapText="1"/>
      <protection/>
    </xf>
    <xf numFmtId="4" fontId="30" fillId="27" borderId="30" xfId="0" applyNumberFormat="1" applyFont="1" applyFill="1" applyBorder="1" applyAlignment="1" applyProtection="1">
      <alignment horizontal="center" vertical="center"/>
      <protection locked="0"/>
    </xf>
    <xf numFmtId="0" fontId="30" fillId="27" borderId="30" xfId="0" applyFont="1" applyFill="1" applyBorder="1" applyAlignment="1" applyProtection="1">
      <alignment horizontal="center" vertical="center"/>
      <protection locked="0"/>
    </xf>
    <xf numFmtId="0" fontId="30" fillId="27" borderId="31" xfId="0" applyFont="1" applyFill="1" applyBorder="1" applyAlignment="1" applyProtection="1">
      <alignment horizontal="center" vertical="center"/>
      <protection locked="0"/>
    </xf>
    <xf numFmtId="0" fontId="61" fillId="25" borderId="65" xfId="0" applyFont="1" applyFill="1" applyBorder="1" applyAlignment="1">
      <alignment horizontal="left"/>
    </xf>
    <xf numFmtId="0" fontId="61" fillId="25" borderId="41" xfId="0" applyFont="1" applyFill="1" applyBorder="1" applyAlignment="1">
      <alignment horizontal="left"/>
    </xf>
    <xf numFmtId="0" fontId="61" fillId="25" borderId="42" xfId="0" applyFont="1" applyFill="1" applyBorder="1" applyAlignment="1">
      <alignment horizontal="left"/>
    </xf>
    <xf numFmtId="0" fontId="30" fillId="27" borderId="58" xfId="0" applyFont="1" applyFill="1" applyBorder="1" applyAlignment="1" applyProtection="1">
      <alignment horizontal="left"/>
      <protection locked="0"/>
    </xf>
    <xf numFmtId="0" fontId="30" fillId="27" borderId="59" xfId="0" applyFont="1" applyFill="1" applyBorder="1" applyAlignment="1" applyProtection="1">
      <alignment horizontal="left"/>
      <protection locked="0"/>
    </xf>
    <xf numFmtId="0" fontId="30" fillId="27" borderId="60" xfId="0" applyFont="1" applyFill="1" applyBorder="1" applyAlignment="1" applyProtection="1">
      <alignment horizontal="left"/>
      <protection locked="0"/>
    </xf>
    <xf numFmtId="0" fontId="30" fillId="27" borderId="61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>
      <alignment horizontal="center" wrapText="1"/>
    </xf>
    <xf numFmtId="0" fontId="37" fillId="24" borderId="0" xfId="0" applyFont="1" applyFill="1" applyBorder="1" applyAlignment="1">
      <alignment horizontal="center" wrapText="1"/>
    </xf>
    <xf numFmtId="179" fontId="30" fillId="27" borderId="52" xfId="0" applyNumberFormat="1" applyFont="1" applyFill="1" applyBorder="1" applyAlignment="1" applyProtection="1">
      <alignment horizontal="left" vertical="center" indent="1"/>
      <protection locked="0"/>
    </xf>
    <xf numFmtId="179" fontId="30" fillId="27" borderId="53" xfId="0" applyNumberFormat="1" applyFont="1" applyFill="1" applyBorder="1" applyAlignment="1" applyProtection="1">
      <alignment horizontal="left" vertical="center" indent="1"/>
      <protection locked="0"/>
    </xf>
    <xf numFmtId="179" fontId="30" fillId="27" borderId="54" xfId="0" applyNumberFormat="1" applyFont="1" applyFill="1" applyBorder="1" applyAlignment="1" applyProtection="1">
      <alignment horizontal="left" vertical="center" indent="1"/>
      <protection locked="0"/>
    </xf>
    <xf numFmtId="179" fontId="30" fillId="27" borderId="55" xfId="0" applyNumberFormat="1" applyFont="1" applyFill="1" applyBorder="1" applyAlignment="1" applyProtection="1">
      <alignment horizontal="left" vertical="center" indent="1"/>
      <protection locked="0"/>
    </xf>
    <xf numFmtId="0" fontId="32" fillId="24" borderId="0" xfId="0" applyFont="1" applyFill="1" applyBorder="1" applyAlignment="1" applyProtection="1">
      <alignment horizontal="center"/>
      <protection/>
    </xf>
    <xf numFmtId="0" fontId="27" fillId="24" borderId="38" xfId="0" applyFont="1" applyFill="1" applyBorder="1" applyAlignment="1">
      <alignment horizontal="left"/>
    </xf>
    <xf numFmtId="0" fontId="27" fillId="24" borderId="39" xfId="0" applyFont="1" applyFill="1" applyBorder="1" applyAlignment="1">
      <alignment horizontal="left"/>
    </xf>
    <xf numFmtId="0" fontId="43" fillId="24" borderId="39" xfId="0" applyFont="1" applyFill="1" applyBorder="1" applyAlignment="1">
      <alignment horizontal="left"/>
    </xf>
    <xf numFmtId="0" fontId="41" fillId="27" borderId="38" xfId="0" applyFont="1" applyFill="1" applyBorder="1" applyAlignment="1">
      <alignment horizontal="center" vertical="center"/>
    </xf>
    <xf numFmtId="0" fontId="41" fillId="27" borderId="39" xfId="0" applyFont="1" applyFill="1" applyBorder="1" applyAlignment="1">
      <alignment horizontal="center" vertical="center"/>
    </xf>
    <xf numFmtId="0" fontId="44" fillId="25" borderId="38" xfId="0" applyFont="1" applyFill="1" applyBorder="1" applyAlignment="1">
      <alignment horizontal="center"/>
    </xf>
    <xf numFmtId="0" fontId="44" fillId="25" borderId="39" xfId="0" applyFont="1" applyFill="1" applyBorder="1" applyAlignment="1">
      <alignment horizontal="center"/>
    </xf>
    <xf numFmtId="0" fontId="44" fillId="25" borderId="32" xfId="0" applyFont="1" applyFill="1" applyBorder="1" applyAlignment="1">
      <alignment horizontal="center"/>
    </xf>
    <xf numFmtId="0" fontId="26" fillId="25" borderId="38" xfId="0" applyFont="1" applyFill="1" applyBorder="1" applyAlignment="1">
      <alignment horizontal="center"/>
    </xf>
    <xf numFmtId="0" fontId="26" fillId="25" borderId="57" xfId="0" applyFont="1" applyFill="1" applyBorder="1" applyAlignment="1">
      <alignment horizontal="center"/>
    </xf>
    <xf numFmtId="0" fontId="34" fillId="33" borderId="45" xfId="0" applyFont="1" applyFill="1" applyBorder="1" applyAlignment="1">
      <alignment horizontal="center" vertical="center" wrapText="1"/>
    </xf>
    <xf numFmtId="0" fontId="34" fillId="33" borderId="39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40" fillId="25" borderId="0" xfId="0" applyFont="1" applyFill="1" applyAlignment="1">
      <alignment horizontal="center" vertical="center" wrapText="1"/>
    </xf>
    <xf numFmtId="0" fontId="43" fillId="24" borderId="0" xfId="0" applyFont="1" applyFill="1" applyBorder="1" applyAlignment="1">
      <alignment horizontal="center"/>
    </xf>
    <xf numFmtId="0" fontId="34" fillId="24" borderId="15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left" vertical="center"/>
    </xf>
    <xf numFmtId="180" fontId="42" fillId="24" borderId="17" xfId="0" applyNumberFormat="1" applyFont="1" applyFill="1" applyBorder="1" applyAlignment="1" applyProtection="1">
      <alignment horizontal="center" vertical="center"/>
      <protection hidden="1"/>
    </xf>
    <xf numFmtId="0" fontId="34" fillId="24" borderId="38" xfId="0" applyFont="1" applyFill="1" applyBorder="1" applyAlignment="1">
      <alignment horizontal="left" vertical="center"/>
    </xf>
    <xf numFmtId="0" fontId="34" fillId="24" borderId="39" xfId="0" applyFont="1" applyFill="1" applyBorder="1" applyAlignment="1">
      <alignment horizontal="left" vertical="center"/>
    </xf>
    <xf numFmtId="180" fontId="42" fillId="24" borderId="39" xfId="0" applyNumberFormat="1" applyFont="1" applyFill="1" applyBorder="1" applyAlignment="1" applyProtection="1">
      <alignment horizontal="center" vertical="center"/>
      <protection hidden="1"/>
    </xf>
    <xf numFmtId="0" fontId="34" fillId="24" borderId="10" xfId="0" applyFont="1" applyFill="1" applyBorder="1" applyAlignment="1">
      <alignment horizontal="left" vertical="center"/>
    </xf>
    <xf numFmtId="0" fontId="34" fillId="24" borderId="12" xfId="0" applyFont="1" applyFill="1" applyBorder="1" applyAlignment="1">
      <alignment horizontal="left" vertical="center"/>
    </xf>
    <xf numFmtId="180" fontId="42" fillId="24" borderId="1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876300</xdr:colOff>
      <xdr:row>4</xdr:row>
      <xdr:rowOff>133350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4829175" y="93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tabSelected="1" zoomScalePageLayoutView="0" workbookViewId="0" topLeftCell="A1">
      <selection activeCell="D5" sqref="D5:F5"/>
    </sheetView>
  </sheetViews>
  <sheetFormatPr defaultColWidth="11.421875" defaultRowHeight="12.75"/>
  <cols>
    <col min="1" max="1" width="4.140625" style="12" customWidth="1"/>
    <col min="2" max="2" width="38.28125" style="12" customWidth="1"/>
    <col min="3" max="3" width="4.140625" style="12" customWidth="1"/>
    <col min="4" max="4" width="12.7109375" style="12" customWidth="1"/>
    <col min="5" max="5" width="13.8515625" style="12" customWidth="1"/>
    <col min="6" max="6" width="19.7109375" style="12" customWidth="1"/>
    <col min="7" max="8" width="0" style="9" hidden="1" customWidth="1"/>
    <col min="9" max="9" width="51.00390625" style="3" hidden="1" customWidth="1"/>
    <col min="10" max="10" width="0" style="4" hidden="1" customWidth="1"/>
    <col min="11" max="12" width="0" style="3" hidden="1" customWidth="1"/>
    <col min="13" max="13" width="51.140625" style="3" hidden="1" customWidth="1"/>
    <col min="14" max="19" width="0" style="3" hidden="1" customWidth="1"/>
    <col min="20" max="16384" width="11.421875" style="12" customWidth="1"/>
  </cols>
  <sheetData>
    <row r="1" spans="1:8" ht="15">
      <c r="A1" s="163" t="s">
        <v>55</v>
      </c>
      <c r="B1" s="163"/>
      <c r="C1" s="163"/>
      <c r="D1" s="163"/>
      <c r="E1" s="163"/>
      <c r="F1" s="163"/>
      <c r="G1" s="2"/>
      <c r="H1" s="2"/>
    </row>
    <row r="2" spans="1:8" ht="13.5" thickBot="1">
      <c r="A2" s="5"/>
      <c r="B2" s="5"/>
      <c r="C2" s="5"/>
      <c r="D2" s="5"/>
      <c r="E2" s="5"/>
      <c r="F2" s="5"/>
      <c r="G2" s="6"/>
      <c r="H2" s="6"/>
    </row>
    <row r="3" spans="1:8" ht="17.25" customHeight="1" thickBot="1">
      <c r="A3" s="149" t="s">
        <v>56</v>
      </c>
      <c r="B3" s="150"/>
      <c r="C3" s="150"/>
      <c r="D3" s="164"/>
      <c r="E3" s="165"/>
      <c r="F3" s="166"/>
      <c r="G3" s="7"/>
      <c r="H3" s="7"/>
    </row>
    <row r="4" spans="1:12" ht="17.25" customHeight="1" thickBot="1">
      <c r="A4" s="149" t="s">
        <v>57</v>
      </c>
      <c r="B4" s="150"/>
      <c r="C4" s="150"/>
      <c r="D4" s="164"/>
      <c r="E4" s="165"/>
      <c r="F4" s="166"/>
      <c r="G4" s="7"/>
      <c r="H4" s="7"/>
      <c r="I4" s="4"/>
      <c r="K4" s="4"/>
      <c r="L4" s="4"/>
    </row>
    <row r="5" spans="1:12" s="10" customFormat="1" ht="17.25" customHeight="1" thickBot="1">
      <c r="A5" s="160" t="s">
        <v>58</v>
      </c>
      <c r="B5" s="161"/>
      <c r="C5" s="162"/>
      <c r="D5" s="157"/>
      <c r="E5" s="158"/>
      <c r="F5" s="159"/>
      <c r="G5" s="8"/>
      <c r="H5" s="8"/>
      <c r="I5" s="4"/>
      <c r="J5" s="4"/>
      <c r="K5" s="4"/>
      <c r="L5" s="9"/>
    </row>
    <row r="6" spans="1:12" ht="17.25" customHeight="1" thickBot="1">
      <c r="A6" s="149" t="s">
        <v>59</v>
      </c>
      <c r="B6" s="150"/>
      <c r="C6" s="150"/>
      <c r="D6" s="151"/>
      <c r="E6" s="152"/>
      <c r="F6" s="153"/>
      <c r="G6" s="11"/>
      <c r="H6" s="11"/>
      <c r="I6" s="4"/>
      <c r="K6" s="4"/>
      <c r="L6" s="4"/>
    </row>
    <row r="7" spans="1:11" s="9" customFormat="1" ht="12.75">
      <c r="A7" s="154"/>
      <c r="B7" s="154"/>
      <c r="C7" s="154"/>
      <c r="D7" s="154"/>
      <c r="E7" s="154"/>
      <c r="F7" s="154"/>
      <c r="I7" s="4"/>
      <c r="J7" s="4"/>
      <c r="K7" s="4"/>
    </row>
    <row r="8" spans="1:6" ht="6" customHeight="1">
      <c r="A8" s="3"/>
      <c r="B8" s="3"/>
      <c r="C8" s="155"/>
      <c r="D8" s="155"/>
      <c r="E8" s="155"/>
      <c r="F8" s="155"/>
    </row>
    <row r="9" spans="1:8" ht="16.5" customHeight="1" thickBot="1">
      <c r="A9" s="156" t="s">
        <v>60</v>
      </c>
      <c r="B9" s="156"/>
      <c r="C9" s="156"/>
      <c r="D9" s="156"/>
      <c r="E9" s="156"/>
      <c r="F9" s="156"/>
      <c r="H9" s="3"/>
    </row>
    <row r="10" spans="1:19" ht="17.25" customHeight="1" thickBot="1">
      <c r="A10" s="3"/>
      <c r="B10" s="3"/>
      <c r="C10" s="3"/>
      <c r="D10" s="3"/>
      <c r="E10" s="3"/>
      <c r="F10" s="3"/>
      <c r="H10" s="13" t="s">
        <v>61</v>
      </c>
      <c r="I10" s="14" t="s">
        <v>62</v>
      </c>
      <c r="K10" s="15" t="s">
        <v>61</v>
      </c>
      <c r="L10" s="16" t="s">
        <v>63</v>
      </c>
      <c r="M10" s="17" t="s">
        <v>62</v>
      </c>
      <c r="S10" s="12"/>
    </row>
    <row r="11" spans="1:19" ht="13.5" thickBot="1">
      <c r="A11" s="143" t="s">
        <v>64</v>
      </c>
      <c r="B11" s="144"/>
      <c r="C11" s="143" t="s">
        <v>65</v>
      </c>
      <c r="D11" s="145"/>
      <c r="E11" s="145"/>
      <c r="F11" s="144"/>
      <c r="H11" s="18"/>
      <c r="I11" s="19"/>
      <c r="K11" s="20"/>
      <c r="L11" s="21"/>
      <c r="M11" s="22"/>
      <c r="S11" s="12"/>
    </row>
    <row r="12" spans="1:19" ht="12.75">
      <c r="A12" s="87">
        <v>1</v>
      </c>
      <c r="B12" s="115" t="s">
        <v>137</v>
      </c>
      <c r="C12" s="87">
        <v>1</v>
      </c>
      <c r="D12" s="146"/>
      <c r="E12" s="147"/>
      <c r="F12" s="148"/>
      <c r="H12" s="23" t="s">
        <v>66</v>
      </c>
      <c r="I12" s="24" t="s">
        <v>67</v>
      </c>
      <c r="J12" s="25"/>
      <c r="K12" s="26" t="s">
        <v>68</v>
      </c>
      <c r="L12" s="27">
        <v>44</v>
      </c>
      <c r="M12" s="28" t="s">
        <v>69</v>
      </c>
      <c r="S12" s="12"/>
    </row>
    <row r="13" spans="1:19" ht="12.75">
      <c r="A13" s="87">
        <v>2</v>
      </c>
      <c r="B13" s="116" t="s">
        <v>110</v>
      </c>
      <c r="C13" s="87">
        <v>2</v>
      </c>
      <c r="D13" s="140"/>
      <c r="E13" s="141"/>
      <c r="F13" s="142"/>
      <c r="H13" s="23" t="s">
        <v>66</v>
      </c>
      <c r="I13" s="24" t="s">
        <v>70</v>
      </c>
      <c r="J13" s="25"/>
      <c r="K13" s="26" t="s">
        <v>68</v>
      </c>
      <c r="L13" s="27">
        <v>208</v>
      </c>
      <c r="M13" s="28" t="s">
        <v>71</v>
      </c>
      <c r="S13" s="12"/>
    </row>
    <row r="14" spans="1:19" ht="12.75">
      <c r="A14" s="87">
        <v>3</v>
      </c>
      <c r="B14" s="116" t="s">
        <v>140</v>
      </c>
      <c r="C14" s="87">
        <v>3</v>
      </c>
      <c r="D14" s="140"/>
      <c r="E14" s="141"/>
      <c r="F14" s="142"/>
      <c r="H14" s="23" t="s">
        <v>66</v>
      </c>
      <c r="I14" s="24" t="s">
        <v>69</v>
      </c>
      <c r="J14" s="25"/>
      <c r="K14" s="26" t="s">
        <v>68</v>
      </c>
      <c r="L14" s="27">
        <v>209</v>
      </c>
      <c r="M14" s="28" t="s">
        <v>72</v>
      </c>
      <c r="S14" s="12"/>
    </row>
    <row r="15" spans="1:19" ht="12.75">
      <c r="A15" s="87">
        <v>4</v>
      </c>
      <c r="B15" s="116" t="s">
        <v>148</v>
      </c>
      <c r="C15" s="87">
        <v>4</v>
      </c>
      <c r="D15" s="140"/>
      <c r="E15" s="141"/>
      <c r="F15" s="142"/>
      <c r="H15" s="23" t="s">
        <v>66</v>
      </c>
      <c r="I15" s="24" t="s">
        <v>73</v>
      </c>
      <c r="J15" s="25"/>
      <c r="K15" s="26" t="s">
        <v>68</v>
      </c>
      <c r="L15" s="27">
        <v>34</v>
      </c>
      <c r="M15" s="28" t="s">
        <v>73</v>
      </c>
      <c r="S15" s="12"/>
    </row>
    <row r="16" spans="1:19" ht="12.75">
      <c r="A16" s="87">
        <v>5</v>
      </c>
      <c r="B16" s="116" t="s">
        <v>149</v>
      </c>
      <c r="C16" s="87">
        <v>5</v>
      </c>
      <c r="D16" s="140"/>
      <c r="E16" s="141"/>
      <c r="F16" s="142"/>
      <c r="H16" s="23" t="s">
        <v>66</v>
      </c>
      <c r="I16" s="24" t="s">
        <v>74</v>
      </c>
      <c r="J16" s="25"/>
      <c r="K16" s="26" t="s">
        <v>68</v>
      </c>
      <c r="L16" s="27">
        <v>210</v>
      </c>
      <c r="M16" s="28" t="s">
        <v>75</v>
      </c>
      <c r="S16" s="12"/>
    </row>
    <row r="17" spans="1:19" ht="12.75">
      <c r="A17" s="87">
        <v>6</v>
      </c>
      <c r="B17" s="116"/>
      <c r="C17" s="87">
        <v>6</v>
      </c>
      <c r="D17" s="140"/>
      <c r="E17" s="141"/>
      <c r="F17" s="142"/>
      <c r="H17" s="23" t="s">
        <v>66</v>
      </c>
      <c r="I17" s="24" t="s">
        <v>76</v>
      </c>
      <c r="J17" s="25"/>
      <c r="K17" s="26" t="s">
        <v>68</v>
      </c>
      <c r="L17" s="27">
        <v>25</v>
      </c>
      <c r="M17" s="28" t="s">
        <v>77</v>
      </c>
      <c r="S17" s="12"/>
    </row>
    <row r="18" spans="1:19" ht="12.75">
      <c r="A18" s="87">
        <v>7</v>
      </c>
      <c r="B18" s="116"/>
      <c r="C18" s="87">
        <v>7</v>
      </c>
      <c r="D18" s="140"/>
      <c r="E18" s="141"/>
      <c r="F18" s="142"/>
      <c r="H18" s="23" t="s">
        <v>66</v>
      </c>
      <c r="I18" s="24" t="s">
        <v>78</v>
      </c>
      <c r="J18" s="25"/>
      <c r="K18" s="26" t="s">
        <v>68</v>
      </c>
      <c r="L18" s="27">
        <v>26</v>
      </c>
      <c r="M18" s="28" t="s">
        <v>74</v>
      </c>
      <c r="S18" s="12"/>
    </row>
    <row r="19" spans="1:19" ht="12.75">
      <c r="A19" s="87">
        <v>8</v>
      </c>
      <c r="B19" s="116"/>
      <c r="C19" s="87">
        <v>8</v>
      </c>
      <c r="D19" s="140"/>
      <c r="E19" s="141"/>
      <c r="F19" s="142"/>
      <c r="H19" s="23" t="s">
        <v>66</v>
      </c>
      <c r="I19" s="24" t="s">
        <v>79</v>
      </c>
      <c r="J19" s="25"/>
      <c r="K19" s="26" t="s">
        <v>68</v>
      </c>
      <c r="L19" s="27">
        <v>81</v>
      </c>
      <c r="M19" s="28" t="s">
        <v>76</v>
      </c>
      <c r="S19" s="12"/>
    </row>
    <row r="20" spans="1:19" ht="12.75">
      <c r="A20" s="87">
        <v>9</v>
      </c>
      <c r="B20" s="116"/>
      <c r="C20" s="87">
        <v>9</v>
      </c>
      <c r="D20" s="140"/>
      <c r="E20" s="141"/>
      <c r="F20" s="142"/>
      <c r="H20" s="23" t="s">
        <v>66</v>
      </c>
      <c r="I20" s="24" t="s">
        <v>80</v>
      </c>
      <c r="J20" s="25"/>
      <c r="K20" s="26" t="s">
        <v>68</v>
      </c>
      <c r="L20" s="27">
        <v>61</v>
      </c>
      <c r="M20" s="28" t="s">
        <v>80</v>
      </c>
      <c r="S20" s="12"/>
    </row>
    <row r="21" spans="1:19" ht="12.75">
      <c r="A21" s="87">
        <v>10</v>
      </c>
      <c r="B21" s="116"/>
      <c r="C21" s="87">
        <v>10</v>
      </c>
      <c r="D21" s="140"/>
      <c r="E21" s="141"/>
      <c r="F21" s="142"/>
      <c r="H21" s="23" t="s">
        <v>66</v>
      </c>
      <c r="I21" s="24" t="s">
        <v>81</v>
      </c>
      <c r="J21" s="25"/>
      <c r="K21" s="26" t="s">
        <v>68</v>
      </c>
      <c r="L21" s="27">
        <v>17</v>
      </c>
      <c r="M21" s="28" t="s">
        <v>82</v>
      </c>
      <c r="S21" s="12"/>
    </row>
    <row r="22" spans="1:19" ht="12.75">
      <c r="A22" s="87">
        <v>11</v>
      </c>
      <c r="B22" s="116"/>
      <c r="C22" s="87">
        <v>11</v>
      </c>
      <c r="D22" s="140"/>
      <c r="E22" s="141"/>
      <c r="F22" s="142"/>
      <c r="H22" s="23" t="s">
        <v>66</v>
      </c>
      <c r="I22" s="24" t="s">
        <v>83</v>
      </c>
      <c r="J22" s="25"/>
      <c r="K22" s="26" t="s">
        <v>68</v>
      </c>
      <c r="L22" s="27">
        <v>27</v>
      </c>
      <c r="M22" s="28" t="s">
        <v>84</v>
      </c>
      <c r="S22" s="12"/>
    </row>
    <row r="23" spans="1:19" ht="12.75">
      <c r="A23" s="87">
        <v>12</v>
      </c>
      <c r="B23" s="116"/>
      <c r="C23" s="87">
        <v>12</v>
      </c>
      <c r="D23" s="140"/>
      <c r="E23" s="141"/>
      <c r="F23" s="142"/>
      <c r="H23" s="23" t="s">
        <v>66</v>
      </c>
      <c r="I23" s="24" t="s">
        <v>85</v>
      </c>
      <c r="J23" s="25"/>
      <c r="K23" s="26" t="s">
        <v>68</v>
      </c>
      <c r="L23" s="27">
        <v>62</v>
      </c>
      <c r="M23" s="28" t="s">
        <v>83</v>
      </c>
      <c r="S23" s="12"/>
    </row>
    <row r="24" spans="1:19" ht="12.75">
      <c r="A24" s="87">
        <v>13</v>
      </c>
      <c r="B24" s="116"/>
      <c r="C24" s="87">
        <v>13</v>
      </c>
      <c r="D24" s="140"/>
      <c r="E24" s="141"/>
      <c r="F24" s="142"/>
      <c r="H24" s="23" t="s">
        <v>66</v>
      </c>
      <c r="I24" s="24" t="s">
        <v>86</v>
      </c>
      <c r="J24" s="25"/>
      <c r="K24" s="26" t="s">
        <v>68</v>
      </c>
      <c r="L24" s="27">
        <v>204</v>
      </c>
      <c r="M24" s="28" t="s">
        <v>87</v>
      </c>
      <c r="S24" s="12"/>
    </row>
    <row r="25" spans="1:19" ht="12.75">
      <c r="A25" s="87">
        <v>14</v>
      </c>
      <c r="B25" s="116"/>
      <c r="C25" s="87">
        <v>14</v>
      </c>
      <c r="D25" s="140"/>
      <c r="E25" s="141"/>
      <c r="F25" s="142"/>
      <c r="H25" s="23" t="s">
        <v>66</v>
      </c>
      <c r="I25" s="24" t="s">
        <v>88</v>
      </c>
      <c r="J25" s="25"/>
      <c r="K25" s="26" t="s">
        <v>68</v>
      </c>
      <c r="L25" s="27">
        <v>205</v>
      </c>
      <c r="M25" s="28" t="s">
        <v>89</v>
      </c>
      <c r="S25" s="12"/>
    </row>
    <row r="26" spans="1:19" ht="12.75">
      <c r="A26" s="87">
        <v>15</v>
      </c>
      <c r="B26" s="116"/>
      <c r="C26" s="87">
        <v>15</v>
      </c>
      <c r="D26" s="140"/>
      <c r="E26" s="141"/>
      <c r="F26" s="142"/>
      <c r="H26" s="23" t="s">
        <v>66</v>
      </c>
      <c r="I26" s="24" t="s">
        <v>90</v>
      </c>
      <c r="J26" s="25"/>
      <c r="K26" s="26" t="s">
        <v>68</v>
      </c>
      <c r="L26" s="27">
        <v>91</v>
      </c>
      <c r="M26" s="28" t="s">
        <v>91</v>
      </c>
      <c r="S26" s="12"/>
    </row>
    <row r="27" spans="1:19" ht="12.75">
      <c r="A27" s="87">
        <v>16</v>
      </c>
      <c r="B27" s="116"/>
      <c r="C27" s="87">
        <v>16</v>
      </c>
      <c r="D27" s="135"/>
      <c r="E27" s="135"/>
      <c r="F27" s="136"/>
      <c r="H27" s="23" t="s">
        <v>66</v>
      </c>
      <c r="I27" s="24" t="s">
        <v>92</v>
      </c>
      <c r="J27" s="25"/>
      <c r="K27" s="26" t="s">
        <v>68</v>
      </c>
      <c r="L27" s="27">
        <v>206</v>
      </c>
      <c r="M27" s="28" t="s">
        <v>93</v>
      </c>
      <c r="S27" s="12"/>
    </row>
    <row r="28" spans="1:19" ht="12.75">
      <c r="A28" s="87">
        <v>17</v>
      </c>
      <c r="B28" s="116"/>
      <c r="C28" s="87">
        <v>17</v>
      </c>
      <c r="D28" s="135"/>
      <c r="E28" s="135"/>
      <c r="F28" s="136"/>
      <c r="H28" s="23" t="s">
        <v>66</v>
      </c>
      <c r="I28" s="24" t="s">
        <v>94</v>
      </c>
      <c r="J28" s="25"/>
      <c r="K28" s="26" t="s">
        <v>68</v>
      </c>
      <c r="L28" s="27">
        <v>63</v>
      </c>
      <c r="M28" s="28" t="s">
        <v>95</v>
      </c>
      <c r="S28" s="12"/>
    </row>
    <row r="29" spans="1:19" ht="12.75">
      <c r="A29" s="87">
        <v>18</v>
      </c>
      <c r="B29" s="116"/>
      <c r="C29" s="87">
        <v>18</v>
      </c>
      <c r="D29" s="135"/>
      <c r="E29" s="135"/>
      <c r="F29" s="136"/>
      <c r="H29" s="23" t="s">
        <v>66</v>
      </c>
      <c r="I29" s="24" t="s">
        <v>96</v>
      </c>
      <c r="J29" s="25"/>
      <c r="K29" s="26" t="s">
        <v>68</v>
      </c>
      <c r="L29" s="27">
        <v>18</v>
      </c>
      <c r="M29" s="28" t="s">
        <v>97</v>
      </c>
      <c r="S29" s="12"/>
    </row>
    <row r="30" spans="1:19" ht="12.75">
      <c r="A30" s="87">
        <v>19</v>
      </c>
      <c r="B30" s="116"/>
      <c r="C30" s="87">
        <v>19</v>
      </c>
      <c r="D30" s="135"/>
      <c r="E30" s="135"/>
      <c r="F30" s="136"/>
      <c r="H30" s="23" t="s">
        <v>66</v>
      </c>
      <c r="I30" s="24" t="s">
        <v>98</v>
      </c>
      <c r="J30" s="25"/>
      <c r="K30" s="26" t="s">
        <v>68</v>
      </c>
      <c r="L30" s="27">
        <v>76</v>
      </c>
      <c r="M30" s="28" t="s">
        <v>99</v>
      </c>
      <c r="S30" s="12"/>
    </row>
    <row r="31" spans="1:19" ht="12.75">
      <c r="A31" s="87">
        <v>20</v>
      </c>
      <c r="B31" s="116"/>
      <c r="C31" s="87">
        <v>20</v>
      </c>
      <c r="D31" s="135"/>
      <c r="E31" s="135"/>
      <c r="F31" s="136"/>
      <c r="H31" s="23" t="s">
        <v>66</v>
      </c>
      <c r="I31" s="24" t="s">
        <v>100</v>
      </c>
      <c r="J31" s="25"/>
      <c r="K31" s="26" t="s">
        <v>68</v>
      </c>
      <c r="L31" s="27">
        <v>82</v>
      </c>
      <c r="M31" s="28" t="s">
        <v>101</v>
      </c>
      <c r="S31" s="12"/>
    </row>
    <row r="32" spans="1:19" ht="12.75">
      <c r="A32" s="87">
        <v>21</v>
      </c>
      <c r="B32" s="116"/>
      <c r="C32" s="87">
        <v>21</v>
      </c>
      <c r="D32" s="135"/>
      <c r="E32" s="135"/>
      <c r="F32" s="136"/>
      <c r="H32" s="23" t="s">
        <v>66</v>
      </c>
      <c r="I32" s="24" t="s">
        <v>102</v>
      </c>
      <c r="J32" s="25"/>
      <c r="K32" s="26" t="s">
        <v>68</v>
      </c>
      <c r="L32" s="27">
        <v>28</v>
      </c>
      <c r="M32" s="28" t="s">
        <v>90</v>
      </c>
      <c r="S32" s="12"/>
    </row>
    <row r="33" spans="1:19" ht="12.75">
      <c r="A33" s="87">
        <v>22</v>
      </c>
      <c r="B33" s="116"/>
      <c r="C33" s="87">
        <v>22</v>
      </c>
      <c r="D33" s="140"/>
      <c r="E33" s="141"/>
      <c r="F33" s="142"/>
      <c r="H33" s="23" t="s">
        <v>66</v>
      </c>
      <c r="I33" s="24" t="s">
        <v>103</v>
      </c>
      <c r="J33" s="25"/>
      <c r="K33" s="26" t="s">
        <v>68</v>
      </c>
      <c r="L33" s="27">
        <v>29</v>
      </c>
      <c r="M33" s="28" t="s">
        <v>92</v>
      </c>
      <c r="S33" s="12"/>
    </row>
    <row r="34" spans="1:19" ht="12.75">
      <c r="A34" s="87">
        <v>23</v>
      </c>
      <c r="B34" s="116"/>
      <c r="C34" s="87">
        <v>23</v>
      </c>
      <c r="D34" s="140"/>
      <c r="E34" s="141"/>
      <c r="F34" s="142"/>
      <c r="H34" s="23" t="s">
        <v>66</v>
      </c>
      <c r="I34" s="24" t="s">
        <v>104</v>
      </c>
      <c r="J34" s="25"/>
      <c r="K34" s="26" t="s">
        <v>68</v>
      </c>
      <c r="L34" s="27">
        <v>30</v>
      </c>
      <c r="M34" s="28" t="s">
        <v>105</v>
      </c>
      <c r="S34" s="12"/>
    </row>
    <row r="35" spans="1:19" ht="12.75">
      <c r="A35" s="87">
        <v>24</v>
      </c>
      <c r="B35" s="116"/>
      <c r="C35" s="87">
        <v>24</v>
      </c>
      <c r="D35" s="140"/>
      <c r="E35" s="141"/>
      <c r="F35" s="142"/>
      <c r="H35" s="23" t="s">
        <v>66</v>
      </c>
      <c r="I35" s="24" t="s">
        <v>106</v>
      </c>
      <c r="J35" s="25"/>
      <c r="K35" s="26" t="s">
        <v>68</v>
      </c>
      <c r="L35" s="27">
        <v>31</v>
      </c>
      <c r="M35" s="28" t="s">
        <v>107</v>
      </c>
      <c r="S35" s="12"/>
    </row>
    <row r="36" spans="1:19" ht="12.75">
      <c r="A36" s="87">
        <v>25</v>
      </c>
      <c r="B36" s="116"/>
      <c r="C36" s="87">
        <v>25</v>
      </c>
      <c r="D36" s="140"/>
      <c r="E36" s="141"/>
      <c r="F36" s="142"/>
      <c r="H36" s="23" t="s">
        <v>66</v>
      </c>
      <c r="I36" s="24" t="s">
        <v>108</v>
      </c>
      <c r="J36" s="25"/>
      <c r="K36" s="26" t="s">
        <v>68</v>
      </c>
      <c r="L36" s="27">
        <v>32</v>
      </c>
      <c r="M36" s="28" t="s">
        <v>109</v>
      </c>
      <c r="S36" s="12"/>
    </row>
    <row r="37" spans="1:19" ht="13.5" thickBot="1">
      <c r="A37" s="88">
        <v>26</v>
      </c>
      <c r="B37" s="117"/>
      <c r="C37" s="88">
        <v>26</v>
      </c>
      <c r="D37" s="137"/>
      <c r="E37" s="138"/>
      <c r="F37" s="139"/>
      <c r="H37" s="23" t="s">
        <v>66</v>
      </c>
      <c r="I37" s="24" t="s">
        <v>110</v>
      </c>
      <c r="J37" s="25"/>
      <c r="K37" s="26" t="s">
        <v>68</v>
      </c>
      <c r="L37" s="27">
        <v>60</v>
      </c>
      <c r="M37" s="28" t="s">
        <v>98</v>
      </c>
      <c r="S37" s="12"/>
    </row>
    <row r="38" spans="1:19" ht="12.75">
      <c r="A38" s="3"/>
      <c r="B38" s="3"/>
      <c r="C38" s="3"/>
      <c r="D38" s="3"/>
      <c r="E38" s="3"/>
      <c r="F38" s="3"/>
      <c r="H38" s="23" t="s">
        <v>66</v>
      </c>
      <c r="I38" s="24" t="s">
        <v>111</v>
      </c>
      <c r="J38" s="25"/>
      <c r="K38" s="26" t="s">
        <v>68</v>
      </c>
      <c r="L38" s="27">
        <v>79</v>
      </c>
      <c r="M38" s="28" t="s">
        <v>112</v>
      </c>
      <c r="S38" s="12"/>
    </row>
    <row r="39" spans="1:19" ht="12.75">
      <c r="A39" s="3"/>
      <c r="B39" s="3"/>
      <c r="C39" s="3"/>
      <c r="D39" s="3"/>
      <c r="E39" s="3"/>
      <c r="F39" s="3"/>
      <c r="H39" s="23" t="s">
        <v>66</v>
      </c>
      <c r="I39" s="24" t="s">
        <v>113</v>
      </c>
      <c r="J39" s="25"/>
      <c r="K39" s="26" t="s">
        <v>68</v>
      </c>
      <c r="L39" s="27">
        <v>20</v>
      </c>
      <c r="M39" s="28" t="s">
        <v>114</v>
      </c>
      <c r="S39" s="12"/>
    </row>
    <row r="40" spans="1:19" ht="12.75">
      <c r="A40" s="3"/>
      <c r="B40" s="3"/>
      <c r="C40" s="3"/>
      <c r="D40" s="3"/>
      <c r="E40" s="3"/>
      <c r="F40" s="3"/>
      <c r="H40" s="23" t="s">
        <v>66</v>
      </c>
      <c r="I40" s="24" t="s">
        <v>115</v>
      </c>
      <c r="J40" s="25"/>
      <c r="K40" s="26" t="s">
        <v>68</v>
      </c>
      <c r="L40" s="27">
        <v>40</v>
      </c>
      <c r="M40" s="28" t="s">
        <v>116</v>
      </c>
      <c r="S40" s="12"/>
    </row>
    <row r="41" spans="1:19" ht="12.75">
      <c r="A41" s="3"/>
      <c r="B41" s="3"/>
      <c r="C41" s="3"/>
      <c r="D41" s="3"/>
      <c r="E41" s="3"/>
      <c r="F41" s="3"/>
      <c r="H41" s="23" t="s">
        <v>66</v>
      </c>
      <c r="I41" s="24" t="s">
        <v>117</v>
      </c>
      <c r="J41" s="25"/>
      <c r="K41" s="26" t="s">
        <v>68</v>
      </c>
      <c r="L41" s="27">
        <v>69</v>
      </c>
      <c r="M41" s="28" t="s">
        <v>118</v>
      </c>
      <c r="S41" s="12"/>
    </row>
    <row r="42" spans="1:19" ht="12.75">
      <c r="A42" s="3"/>
      <c r="B42" s="3"/>
      <c r="C42" s="3"/>
      <c r="D42" s="3"/>
      <c r="E42" s="3"/>
      <c r="F42" s="3"/>
      <c r="H42" s="23" t="s">
        <v>66</v>
      </c>
      <c r="I42" s="24" t="s">
        <v>119</v>
      </c>
      <c r="J42" s="25"/>
      <c r="K42" s="26" t="s">
        <v>68</v>
      </c>
      <c r="L42" s="27">
        <v>19</v>
      </c>
      <c r="M42" s="28" t="s">
        <v>120</v>
      </c>
      <c r="S42" s="12"/>
    </row>
    <row r="43" spans="1:19" ht="12.75">
      <c r="A43" s="3"/>
      <c r="B43" s="3"/>
      <c r="C43" s="3"/>
      <c r="D43" s="3"/>
      <c r="E43" s="3"/>
      <c r="F43" s="3"/>
      <c r="H43" s="23" t="s">
        <v>66</v>
      </c>
      <c r="I43" s="24" t="s">
        <v>121</v>
      </c>
      <c r="J43" s="25"/>
      <c r="K43" s="26" t="s">
        <v>68</v>
      </c>
      <c r="L43" s="27">
        <v>33</v>
      </c>
      <c r="M43" s="28" t="s">
        <v>104</v>
      </c>
      <c r="S43" s="12"/>
    </row>
    <row r="44" spans="1:19" ht="12.75">
      <c r="A44" s="3"/>
      <c r="B44" s="3"/>
      <c r="C44" s="3"/>
      <c r="D44" s="3"/>
      <c r="E44" s="3"/>
      <c r="F44" s="3"/>
      <c r="H44" s="23" t="s">
        <v>66</v>
      </c>
      <c r="I44" s="24" t="s">
        <v>122</v>
      </c>
      <c r="J44" s="25"/>
      <c r="K44" s="26" t="s">
        <v>68</v>
      </c>
      <c r="L44" s="27">
        <v>216</v>
      </c>
      <c r="M44" s="28" t="s">
        <v>123</v>
      </c>
      <c r="S44" s="12"/>
    </row>
    <row r="45" spans="1:19" ht="12.75">
      <c r="A45" s="3"/>
      <c r="B45" s="3"/>
      <c r="C45" s="3"/>
      <c r="D45" s="3"/>
      <c r="E45" s="3"/>
      <c r="F45" s="3"/>
      <c r="H45" s="23" t="s">
        <v>66</v>
      </c>
      <c r="I45" s="24" t="s">
        <v>124</v>
      </c>
      <c r="J45" s="25"/>
      <c r="K45" s="26" t="s">
        <v>68</v>
      </c>
      <c r="L45" s="27">
        <v>35</v>
      </c>
      <c r="M45" s="28" t="s">
        <v>106</v>
      </c>
      <c r="S45" s="12"/>
    </row>
    <row r="46" spans="1:19" ht="12.75">
      <c r="A46" s="3"/>
      <c r="B46" s="3"/>
      <c r="C46" s="3"/>
      <c r="D46" s="3"/>
      <c r="E46" s="3"/>
      <c r="F46" s="3"/>
      <c r="H46" s="23" t="s">
        <v>66</v>
      </c>
      <c r="I46" s="24" t="s">
        <v>125</v>
      </c>
      <c r="J46" s="25"/>
      <c r="K46" s="26" t="s">
        <v>68</v>
      </c>
      <c r="L46" s="27">
        <v>36</v>
      </c>
      <c r="M46" s="28" t="s">
        <v>108</v>
      </c>
      <c r="S46" s="12"/>
    </row>
    <row r="47" spans="1:19" ht="12.75">
      <c r="A47" s="3"/>
      <c r="B47" s="3"/>
      <c r="C47" s="3"/>
      <c r="D47" s="3"/>
      <c r="E47" s="3"/>
      <c r="F47" s="3"/>
      <c r="H47" s="23" t="s">
        <v>66</v>
      </c>
      <c r="I47" s="24" t="s">
        <v>126</v>
      </c>
      <c r="J47" s="25"/>
      <c r="K47" s="26" t="s">
        <v>68</v>
      </c>
      <c r="L47" s="27">
        <v>37</v>
      </c>
      <c r="M47" s="28" t="s">
        <v>127</v>
      </c>
      <c r="S47" s="12"/>
    </row>
    <row r="48" spans="1:19" ht="12.75">
      <c r="A48" s="3"/>
      <c r="B48" s="3"/>
      <c r="C48" s="3"/>
      <c r="D48" s="3"/>
      <c r="E48" s="3"/>
      <c r="F48" s="3"/>
      <c r="H48" s="23" t="s">
        <v>66</v>
      </c>
      <c r="I48" s="24" t="s">
        <v>128</v>
      </c>
      <c r="J48" s="25"/>
      <c r="K48" s="26" t="s">
        <v>68</v>
      </c>
      <c r="L48" s="27">
        <v>98</v>
      </c>
      <c r="M48" s="28" t="s">
        <v>129</v>
      </c>
      <c r="S48" s="12"/>
    </row>
    <row r="49" spans="1:19" ht="12.75">
      <c r="A49" s="3"/>
      <c r="B49" s="3"/>
      <c r="C49" s="3"/>
      <c r="D49" s="3"/>
      <c r="E49" s="3"/>
      <c r="F49" s="3"/>
      <c r="H49" s="23" t="s">
        <v>66</v>
      </c>
      <c r="I49" s="24" t="s">
        <v>130</v>
      </c>
      <c r="J49" s="25"/>
      <c r="K49" s="26" t="s">
        <v>68</v>
      </c>
      <c r="L49" s="27">
        <v>38</v>
      </c>
      <c r="M49" s="28" t="s">
        <v>131</v>
      </c>
      <c r="S49" s="12"/>
    </row>
    <row r="50" spans="1:19" ht="12.75">
      <c r="A50" s="3"/>
      <c r="B50" s="3"/>
      <c r="C50" s="3"/>
      <c r="D50" s="3"/>
      <c r="E50" s="3"/>
      <c r="F50" s="3"/>
      <c r="H50" s="23" t="s">
        <v>66</v>
      </c>
      <c r="I50" s="24" t="s">
        <v>132</v>
      </c>
      <c r="J50" s="25"/>
      <c r="K50" s="26" t="s">
        <v>68</v>
      </c>
      <c r="L50" s="27">
        <v>39</v>
      </c>
      <c r="M50" s="28" t="s">
        <v>111</v>
      </c>
      <c r="S50" s="12"/>
    </row>
    <row r="51" spans="1:19" ht="12.75">
      <c r="A51" s="3"/>
      <c r="B51" s="3"/>
      <c r="C51" s="3"/>
      <c r="D51" s="3"/>
      <c r="E51" s="3"/>
      <c r="F51" s="3"/>
      <c r="H51" s="23" t="s">
        <v>66</v>
      </c>
      <c r="I51" s="24" t="s">
        <v>133</v>
      </c>
      <c r="J51" s="25"/>
      <c r="K51" s="26" t="s">
        <v>68</v>
      </c>
      <c r="L51" s="27">
        <v>65</v>
      </c>
      <c r="M51" s="28" t="s">
        <v>134</v>
      </c>
      <c r="S51" s="12"/>
    </row>
    <row r="52" spans="1:19" ht="12.75">
      <c r="A52" s="3"/>
      <c r="B52" s="3"/>
      <c r="C52" s="3"/>
      <c r="D52" s="3"/>
      <c r="E52" s="3"/>
      <c r="F52" s="3"/>
      <c r="H52" s="23" t="s">
        <v>66</v>
      </c>
      <c r="I52" s="24" t="s">
        <v>135</v>
      </c>
      <c r="J52" s="25"/>
      <c r="K52" s="26" t="s">
        <v>68</v>
      </c>
      <c r="L52" s="27">
        <v>71</v>
      </c>
      <c r="M52" s="28" t="s">
        <v>136</v>
      </c>
      <c r="S52" s="12"/>
    </row>
    <row r="53" spans="1:19" ht="12.75">
      <c r="A53" s="3"/>
      <c r="B53" s="3"/>
      <c r="C53" s="3"/>
      <c r="D53" s="3"/>
      <c r="E53" s="3"/>
      <c r="F53" s="3"/>
      <c r="H53" s="23" t="s">
        <v>66</v>
      </c>
      <c r="I53" s="24" t="s">
        <v>137</v>
      </c>
      <c r="J53" s="25"/>
      <c r="K53" s="26" t="s">
        <v>68</v>
      </c>
      <c r="L53" s="27">
        <v>88</v>
      </c>
      <c r="M53" s="28" t="s">
        <v>115</v>
      </c>
      <c r="S53" s="12"/>
    </row>
    <row r="54" spans="1:19" ht="12.75">
      <c r="A54" s="3"/>
      <c r="B54" s="3"/>
      <c r="C54" s="3"/>
      <c r="D54" s="3"/>
      <c r="E54" s="3"/>
      <c r="F54" s="3"/>
      <c r="H54" s="23" t="s">
        <v>66</v>
      </c>
      <c r="I54" s="24" t="s">
        <v>138</v>
      </c>
      <c r="J54" s="25"/>
      <c r="K54" s="26" t="s">
        <v>68</v>
      </c>
      <c r="L54" s="27">
        <v>83</v>
      </c>
      <c r="M54" s="28" t="s">
        <v>139</v>
      </c>
      <c r="S54" s="12"/>
    </row>
    <row r="55" spans="1:19" ht="12.75">
      <c r="A55" s="3"/>
      <c r="B55" s="3"/>
      <c r="C55" s="3"/>
      <c r="D55" s="3"/>
      <c r="E55" s="3"/>
      <c r="F55" s="3"/>
      <c r="H55" s="23" t="s">
        <v>66</v>
      </c>
      <c r="I55" s="24" t="s">
        <v>140</v>
      </c>
      <c r="J55" s="25"/>
      <c r="K55" s="26" t="s">
        <v>68</v>
      </c>
      <c r="L55" s="27">
        <v>13</v>
      </c>
      <c r="M55" s="28" t="s">
        <v>141</v>
      </c>
      <c r="S55" s="12"/>
    </row>
    <row r="56" spans="1:19" ht="12.75">
      <c r="A56" s="3"/>
      <c r="B56" s="3"/>
      <c r="C56" s="3"/>
      <c r="D56" s="3"/>
      <c r="E56" s="3"/>
      <c r="F56" s="3"/>
      <c r="H56" s="23" t="s">
        <v>66</v>
      </c>
      <c r="I56" s="24" t="s">
        <v>142</v>
      </c>
      <c r="J56" s="25"/>
      <c r="K56" s="26" t="s">
        <v>68</v>
      </c>
      <c r="L56" s="27">
        <v>70</v>
      </c>
      <c r="M56" s="28" t="s">
        <v>117</v>
      </c>
      <c r="S56" s="12"/>
    </row>
    <row r="57" spans="1:19" ht="12.75">
      <c r="A57" s="3"/>
      <c r="B57" s="3"/>
      <c r="C57" s="3"/>
      <c r="D57" s="3"/>
      <c r="E57" s="3"/>
      <c r="F57" s="3"/>
      <c r="H57" s="23" t="s">
        <v>66</v>
      </c>
      <c r="I57" s="24" t="s">
        <v>143</v>
      </c>
      <c r="J57" s="25"/>
      <c r="K57" s="26" t="s">
        <v>68</v>
      </c>
      <c r="L57" s="27">
        <v>41</v>
      </c>
      <c r="M57" s="28" t="s">
        <v>121</v>
      </c>
      <c r="S57" s="12"/>
    </row>
    <row r="58" spans="1:19" ht="12.75">
      <c r="A58" s="3"/>
      <c r="B58" s="3"/>
      <c r="C58" s="3"/>
      <c r="D58" s="3"/>
      <c r="E58" s="3"/>
      <c r="F58" s="3"/>
      <c r="H58" s="23" t="s">
        <v>66</v>
      </c>
      <c r="I58" s="24" t="s">
        <v>144</v>
      </c>
      <c r="J58" s="25"/>
      <c r="K58" s="26" t="s">
        <v>68</v>
      </c>
      <c r="L58" s="27">
        <v>90</v>
      </c>
      <c r="M58" s="28" t="s">
        <v>122</v>
      </c>
      <c r="S58" s="12"/>
    </row>
    <row r="59" spans="1:19" ht="12.75">
      <c r="A59" s="3"/>
      <c r="B59" s="3"/>
      <c r="C59" s="3"/>
      <c r="D59" s="3"/>
      <c r="E59" s="3"/>
      <c r="F59" s="3"/>
      <c r="H59" s="23" t="s">
        <v>66</v>
      </c>
      <c r="I59" s="24" t="s">
        <v>145</v>
      </c>
      <c r="J59" s="25"/>
      <c r="K59" s="26" t="s">
        <v>68</v>
      </c>
      <c r="L59" s="27">
        <v>42</v>
      </c>
      <c r="M59" s="28" t="s">
        <v>124</v>
      </c>
      <c r="S59" s="12"/>
    </row>
    <row r="60" spans="1:19" ht="12.75">
      <c r="A60" s="3"/>
      <c r="B60" s="3"/>
      <c r="C60" s="3"/>
      <c r="D60" s="3"/>
      <c r="E60" s="3"/>
      <c r="F60" s="3"/>
      <c r="H60" s="23" t="s">
        <v>66</v>
      </c>
      <c r="I60" s="24" t="s">
        <v>146</v>
      </c>
      <c r="J60" s="25"/>
      <c r="K60" s="26" t="s">
        <v>68</v>
      </c>
      <c r="L60" s="27">
        <v>43</v>
      </c>
      <c r="M60" s="28" t="s">
        <v>147</v>
      </c>
      <c r="S60" s="12"/>
    </row>
    <row r="61" spans="1:19" ht="12.75">
      <c r="A61" s="3"/>
      <c r="B61" s="3"/>
      <c r="C61" s="3"/>
      <c r="D61" s="3"/>
      <c r="E61" s="3"/>
      <c r="F61" s="3"/>
      <c r="H61" s="23" t="s">
        <v>66</v>
      </c>
      <c r="I61" s="24" t="s">
        <v>148</v>
      </c>
      <c r="J61" s="25"/>
      <c r="K61" s="26" t="s">
        <v>68</v>
      </c>
      <c r="L61" s="27">
        <v>72</v>
      </c>
      <c r="M61" s="28" t="s">
        <v>126</v>
      </c>
      <c r="S61" s="12"/>
    </row>
    <row r="62" spans="1:19" ht="12.75">
      <c r="A62" s="3"/>
      <c r="B62" s="3"/>
      <c r="C62" s="3"/>
      <c r="D62" s="3"/>
      <c r="E62" s="3"/>
      <c r="F62" s="3"/>
      <c r="H62" s="23" t="s">
        <v>66</v>
      </c>
      <c r="I62" s="24" t="s">
        <v>149</v>
      </c>
      <c r="J62" s="25"/>
      <c r="K62" s="26" t="s">
        <v>68</v>
      </c>
      <c r="L62" s="27">
        <v>207</v>
      </c>
      <c r="M62" s="28" t="s">
        <v>150</v>
      </c>
      <c r="S62" s="12"/>
    </row>
    <row r="63" spans="1:19" ht="12.75">
      <c r="A63" s="3"/>
      <c r="B63" s="3"/>
      <c r="C63" s="3"/>
      <c r="D63" s="3"/>
      <c r="E63" s="3"/>
      <c r="F63" s="3"/>
      <c r="H63" s="23" t="s">
        <v>66</v>
      </c>
      <c r="I63" s="24" t="s">
        <v>151</v>
      </c>
      <c r="J63" s="25"/>
      <c r="K63" s="26" t="s">
        <v>68</v>
      </c>
      <c r="L63" s="27">
        <v>89</v>
      </c>
      <c r="M63" s="28" t="s">
        <v>152</v>
      </c>
      <c r="S63" s="12"/>
    </row>
    <row r="64" spans="1:19" ht="12.75">
      <c r="A64" s="3"/>
      <c r="B64" s="3"/>
      <c r="C64" s="3"/>
      <c r="D64" s="3"/>
      <c r="E64" s="3"/>
      <c r="F64" s="3"/>
      <c r="H64" s="23" t="s">
        <v>66</v>
      </c>
      <c r="I64" s="24" t="s">
        <v>153</v>
      </c>
      <c r="J64" s="29"/>
      <c r="K64" s="26" t="s">
        <v>68</v>
      </c>
      <c r="L64" s="27">
        <v>67</v>
      </c>
      <c r="M64" s="28" t="s">
        <v>154</v>
      </c>
      <c r="S64" s="12"/>
    </row>
    <row r="65" spans="1:19" ht="12.75">
      <c r="A65" s="3"/>
      <c r="B65" s="3"/>
      <c r="C65" s="3"/>
      <c r="D65" s="3"/>
      <c r="E65" s="3"/>
      <c r="F65" s="3"/>
      <c r="H65" s="23" t="s">
        <v>66</v>
      </c>
      <c r="I65" s="24" t="s">
        <v>155</v>
      </c>
      <c r="J65" s="29"/>
      <c r="K65" s="26" t="s">
        <v>68</v>
      </c>
      <c r="L65" s="27">
        <v>45</v>
      </c>
      <c r="M65" s="28" t="s">
        <v>132</v>
      </c>
      <c r="S65" s="12"/>
    </row>
    <row r="66" spans="1:19" ht="12.75">
      <c r="A66" s="3"/>
      <c r="B66" s="3"/>
      <c r="C66" s="3"/>
      <c r="D66" s="3"/>
      <c r="E66" s="3"/>
      <c r="F66" s="3"/>
      <c r="H66" s="23" t="s">
        <v>66</v>
      </c>
      <c r="I66" s="24" t="s">
        <v>156</v>
      </c>
      <c r="J66" s="29"/>
      <c r="K66" s="26" t="s">
        <v>68</v>
      </c>
      <c r="L66" s="27">
        <v>21</v>
      </c>
      <c r="M66" s="28" t="s">
        <v>157</v>
      </c>
      <c r="S66" s="12"/>
    </row>
    <row r="67" spans="1:19" ht="12.75">
      <c r="A67" s="3"/>
      <c r="B67" s="3"/>
      <c r="C67" s="3"/>
      <c r="D67" s="3"/>
      <c r="E67" s="3"/>
      <c r="F67" s="3"/>
      <c r="H67" s="23" t="s">
        <v>66</v>
      </c>
      <c r="I67" s="24" t="s">
        <v>158</v>
      </c>
      <c r="J67" s="29"/>
      <c r="K67" s="26" t="s">
        <v>68</v>
      </c>
      <c r="L67" s="27">
        <v>46</v>
      </c>
      <c r="M67" s="28" t="s">
        <v>138</v>
      </c>
      <c r="S67" s="12"/>
    </row>
    <row r="68" spans="1:19" ht="12.75">
      <c r="A68" s="3"/>
      <c r="B68" s="3"/>
      <c r="C68" s="3"/>
      <c r="D68" s="3"/>
      <c r="E68" s="3"/>
      <c r="F68" s="3"/>
      <c r="H68" s="23" t="s">
        <v>66</v>
      </c>
      <c r="I68" s="24" t="s">
        <v>159</v>
      </c>
      <c r="J68" s="29"/>
      <c r="K68" s="26" t="s">
        <v>68</v>
      </c>
      <c r="L68" s="27">
        <v>213</v>
      </c>
      <c r="M68" s="28" t="s">
        <v>160</v>
      </c>
      <c r="S68" s="12"/>
    </row>
    <row r="69" spans="1:19" ht="12.75">
      <c r="A69" s="3"/>
      <c r="B69" s="3"/>
      <c r="C69" s="3"/>
      <c r="D69" s="3"/>
      <c r="E69" s="3"/>
      <c r="F69" s="3"/>
      <c r="H69" s="23" t="s">
        <v>66</v>
      </c>
      <c r="I69" s="24" t="s">
        <v>161</v>
      </c>
      <c r="J69" s="29"/>
      <c r="K69" s="26" t="s">
        <v>68</v>
      </c>
      <c r="L69" s="27">
        <v>68</v>
      </c>
      <c r="M69" s="28" t="s">
        <v>142</v>
      </c>
      <c r="S69" s="12"/>
    </row>
    <row r="70" spans="1:19" ht="12.75">
      <c r="A70" s="3"/>
      <c r="B70" s="3"/>
      <c r="C70" s="3"/>
      <c r="D70" s="3"/>
      <c r="E70" s="3"/>
      <c r="F70" s="3"/>
      <c r="H70" s="23" t="s">
        <v>66</v>
      </c>
      <c r="I70" s="24" t="s">
        <v>162</v>
      </c>
      <c r="J70" s="29"/>
      <c r="K70" s="26" t="s">
        <v>68</v>
      </c>
      <c r="L70" s="27">
        <v>22</v>
      </c>
      <c r="M70" s="28" t="s">
        <v>163</v>
      </c>
      <c r="S70" s="12"/>
    </row>
    <row r="71" spans="1:19" ht="12.75">
      <c r="A71" s="3"/>
      <c r="B71" s="3"/>
      <c r="C71" s="3"/>
      <c r="D71" s="3"/>
      <c r="E71" s="3"/>
      <c r="F71" s="3"/>
      <c r="H71" s="23" t="s">
        <v>66</v>
      </c>
      <c r="I71" s="24" t="s">
        <v>164</v>
      </c>
      <c r="J71" s="29"/>
      <c r="K71" s="26" t="s">
        <v>68</v>
      </c>
      <c r="L71" s="27">
        <v>12</v>
      </c>
      <c r="M71" s="28" t="s">
        <v>165</v>
      </c>
      <c r="S71" s="12"/>
    </row>
    <row r="72" spans="1:19" ht="12.75">
      <c r="A72" s="3"/>
      <c r="B72" s="3"/>
      <c r="C72" s="3"/>
      <c r="D72" s="3"/>
      <c r="E72" s="3"/>
      <c r="F72" s="3"/>
      <c r="H72" s="23" t="s">
        <v>66</v>
      </c>
      <c r="I72" s="24" t="s">
        <v>166</v>
      </c>
      <c r="J72" s="29"/>
      <c r="K72" s="26" t="s">
        <v>68</v>
      </c>
      <c r="L72" s="27">
        <v>64</v>
      </c>
      <c r="M72" s="28" t="s">
        <v>167</v>
      </c>
      <c r="S72" s="12"/>
    </row>
    <row r="73" spans="1:19" ht="12.75">
      <c r="A73" s="3"/>
      <c r="B73" s="3"/>
      <c r="C73" s="3"/>
      <c r="D73" s="3"/>
      <c r="E73" s="3"/>
      <c r="F73" s="3"/>
      <c r="H73" s="23" t="s">
        <v>66</v>
      </c>
      <c r="I73" s="24" t="s">
        <v>168</v>
      </c>
      <c r="J73" s="29"/>
      <c r="K73" s="26" t="s">
        <v>68</v>
      </c>
      <c r="L73" s="27">
        <v>200</v>
      </c>
      <c r="M73" s="28" t="s">
        <v>169</v>
      </c>
      <c r="S73" s="12"/>
    </row>
    <row r="74" spans="8:19" ht="12.75">
      <c r="H74" s="23" t="s">
        <v>66</v>
      </c>
      <c r="I74" s="24" t="s">
        <v>170</v>
      </c>
      <c r="J74" s="29"/>
      <c r="K74" s="26" t="s">
        <v>68</v>
      </c>
      <c r="L74" s="27">
        <v>215</v>
      </c>
      <c r="M74" s="28" t="s">
        <v>171</v>
      </c>
      <c r="S74" s="12"/>
    </row>
    <row r="75" spans="8:19" ht="12.75">
      <c r="H75" s="23" t="s">
        <v>66</v>
      </c>
      <c r="I75" s="24" t="s">
        <v>172</v>
      </c>
      <c r="J75" s="29"/>
      <c r="K75" s="26" t="s">
        <v>68</v>
      </c>
      <c r="L75" s="27">
        <v>87</v>
      </c>
      <c r="M75" s="28" t="s">
        <v>173</v>
      </c>
      <c r="S75" s="12"/>
    </row>
    <row r="76" spans="8:19" ht="12.75">
      <c r="H76" s="23" t="s">
        <v>66</v>
      </c>
      <c r="I76" s="24" t="s">
        <v>174</v>
      </c>
      <c r="J76" s="29"/>
      <c r="K76" s="26" t="s">
        <v>68</v>
      </c>
      <c r="L76" s="27">
        <v>66</v>
      </c>
      <c r="M76" s="28" t="s">
        <v>145</v>
      </c>
      <c r="S76" s="12"/>
    </row>
    <row r="77" spans="8:19" ht="12.75">
      <c r="H77" s="23" t="s">
        <v>66</v>
      </c>
      <c r="I77" s="24" t="s">
        <v>175</v>
      </c>
      <c r="J77" s="29"/>
      <c r="K77" s="26" t="s">
        <v>68</v>
      </c>
      <c r="L77" s="27">
        <v>212</v>
      </c>
      <c r="M77" s="28" t="s">
        <v>176</v>
      </c>
      <c r="S77" s="12"/>
    </row>
    <row r="78" spans="8:19" ht="12.75">
      <c r="H78" s="23" t="s">
        <v>66</v>
      </c>
      <c r="I78" s="24" t="s">
        <v>177</v>
      </c>
      <c r="J78" s="29"/>
      <c r="K78" s="26" t="s">
        <v>68</v>
      </c>
      <c r="L78" s="27">
        <v>201</v>
      </c>
      <c r="M78" s="28" t="s">
        <v>178</v>
      </c>
      <c r="S78" s="12"/>
    </row>
    <row r="79" spans="8:19" ht="13.5" thickBot="1">
      <c r="H79" s="30" t="s">
        <v>66</v>
      </c>
      <c r="I79" s="31" t="s">
        <v>179</v>
      </c>
      <c r="J79" s="29"/>
      <c r="K79" s="26" t="s">
        <v>68</v>
      </c>
      <c r="L79" s="27">
        <v>202</v>
      </c>
      <c r="M79" s="28" t="s">
        <v>180</v>
      </c>
      <c r="S79" s="12"/>
    </row>
    <row r="80" spans="11:13" ht="12.75">
      <c r="K80" s="26" t="s">
        <v>68</v>
      </c>
      <c r="L80" s="27">
        <v>203</v>
      </c>
      <c r="M80" s="28" t="s">
        <v>181</v>
      </c>
    </row>
    <row r="81" spans="11:13" ht="12.75">
      <c r="K81" s="26" t="s">
        <v>68</v>
      </c>
      <c r="L81" s="27">
        <v>47</v>
      </c>
      <c r="M81" s="28" t="s">
        <v>155</v>
      </c>
    </row>
    <row r="82" spans="11:13" ht="12.75">
      <c r="K82" s="26" t="s">
        <v>68</v>
      </c>
      <c r="L82" s="27">
        <v>214</v>
      </c>
      <c r="M82" s="28" t="s">
        <v>182</v>
      </c>
    </row>
    <row r="83" spans="11:13" ht="12.75">
      <c r="K83" s="26" t="s">
        <v>68</v>
      </c>
      <c r="L83" s="27">
        <v>48</v>
      </c>
      <c r="M83" s="28" t="s">
        <v>156</v>
      </c>
    </row>
    <row r="84" spans="11:13" ht="12.75">
      <c r="K84" s="26" t="s">
        <v>68</v>
      </c>
      <c r="L84" s="27">
        <v>49</v>
      </c>
      <c r="M84" s="28" t="s">
        <v>158</v>
      </c>
    </row>
    <row r="85" spans="11:13" ht="12.75">
      <c r="K85" s="26" t="s">
        <v>68</v>
      </c>
      <c r="L85" s="27">
        <v>23</v>
      </c>
      <c r="M85" s="28" t="s">
        <v>183</v>
      </c>
    </row>
    <row r="86" spans="11:13" ht="12.75">
      <c r="K86" s="26" t="s">
        <v>68</v>
      </c>
      <c r="L86" s="27">
        <v>50</v>
      </c>
      <c r="M86" s="28" t="s">
        <v>162</v>
      </c>
    </row>
    <row r="87" spans="11:13" ht="12.75">
      <c r="K87" s="26" t="s">
        <v>68</v>
      </c>
      <c r="L87" s="27">
        <v>211</v>
      </c>
      <c r="M87" s="28" t="s">
        <v>184</v>
      </c>
    </row>
    <row r="88" spans="11:13" ht="12.75">
      <c r="K88" s="26" t="s">
        <v>68</v>
      </c>
      <c r="L88" s="27">
        <v>51</v>
      </c>
      <c r="M88" s="28" t="s">
        <v>185</v>
      </c>
    </row>
    <row r="89" spans="11:13" ht="12.75">
      <c r="K89" s="26" t="s">
        <v>68</v>
      </c>
      <c r="L89" s="27">
        <v>52</v>
      </c>
      <c r="M89" s="28" t="s">
        <v>166</v>
      </c>
    </row>
    <row r="90" spans="11:13" ht="12.75">
      <c r="K90" s="26" t="s">
        <v>68</v>
      </c>
      <c r="L90" s="27">
        <v>53</v>
      </c>
      <c r="M90" s="28" t="s">
        <v>168</v>
      </c>
    </row>
    <row r="91" spans="11:13" ht="12.75">
      <c r="K91" s="26" t="s">
        <v>68</v>
      </c>
      <c r="L91" s="27">
        <v>73</v>
      </c>
      <c r="M91" s="28" t="s">
        <v>186</v>
      </c>
    </row>
    <row r="92" spans="11:13" ht="12.75">
      <c r="K92" s="26" t="s">
        <v>68</v>
      </c>
      <c r="L92" s="27">
        <v>59</v>
      </c>
      <c r="M92" s="28" t="s">
        <v>170</v>
      </c>
    </row>
    <row r="93" spans="11:13" ht="12.75">
      <c r="K93" s="26" t="s">
        <v>68</v>
      </c>
      <c r="L93" s="27">
        <v>74</v>
      </c>
      <c r="M93" s="28" t="s">
        <v>187</v>
      </c>
    </row>
    <row r="94" spans="11:13" ht="12.75">
      <c r="K94" s="26" t="s">
        <v>68</v>
      </c>
      <c r="L94" s="27">
        <v>54</v>
      </c>
      <c r="M94" s="28" t="s">
        <v>172</v>
      </c>
    </row>
    <row r="95" spans="11:13" ht="12.75">
      <c r="K95" s="26" t="s">
        <v>68</v>
      </c>
      <c r="L95" s="27">
        <v>57</v>
      </c>
      <c r="M95" s="28" t="s">
        <v>174</v>
      </c>
    </row>
    <row r="96" spans="11:13" ht="12.75">
      <c r="K96" s="26" t="s">
        <v>68</v>
      </c>
      <c r="L96" s="27">
        <v>58</v>
      </c>
      <c r="M96" s="28" t="s">
        <v>175</v>
      </c>
    </row>
    <row r="97" spans="11:13" ht="12.75">
      <c r="K97" s="26" t="s">
        <v>68</v>
      </c>
      <c r="L97" s="27">
        <v>75</v>
      </c>
      <c r="M97" s="28" t="s">
        <v>188</v>
      </c>
    </row>
    <row r="98" spans="11:13" ht="12.75">
      <c r="K98" s="26" t="s">
        <v>68</v>
      </c>
      <c r="L98" s="27">
        <v>77</v>
      </c>
      <c r="M98" s="28" t="s">
        <v>189</v>
      </c>
    </row>
    <row r="99" spans="11:13" ht="12.75">
      <c r="K99" s="26" t="s">
        <v>68</v>
      </c>
      <c r="L99" s="27">
        <v>78</v>
      </c>
      <c r="M99" s="28" t="s">
        <v>190</v>
      </c>
    </row>
    <row r="100" spans="11:13" ht="13.5" thickBot="1">
      <c r="K100" s="32" t="s">
        <v>68</v>
      </c>
      <c r="L100" s="33">
        <v>24</v>
      </c>
      <c r="M100" s="34" t="s">
        <v>191</v>
      </c>
    </row>
  </sheetData>
  <sheetProtection password="E886" sheet="1" selectLockedCells="1"/>
  <mergeCells count="41">
    <mergeCell ref="D5:F5"/>
    <mergeCell ref="A5:C5"/>
    <mergeCell ref="A1:F1"/>
    <mergeCell ref="A3:C3"/>
    <mergeCell ref="D3:F3"/>
    <mergeCell ref="A4:C4"/>
    <mergeCell ref="D4:F4"/>
    <mergeCell ref="A6:C6"/>
    <mergeCell ref="D6:F6"/>
    <mergeCell ref="A7:F7"/>
    <mergeCell ref="C8:D8"/>
    <mergeCell ref="E8:F8"/>
    <mergeCell ref="A9:F9"/>
    <mergeCell ref="A11:B11"/>
    <mergeCell ref="C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7:F37"/>
    <mergeCell ref="D31:F31"/>
    <mergeCell ref="D32:F32"/>
    <mergeCell ref="D33:F33"/>
    <mergeCell ref="D34:F34"/>
    <mergeCell ref="D35:F35"/>
    <mergeCell ref="D36:F36"/>
  </mergeCells>
  <dataValidations count="3">
    <dataValidation type="list" allowBlank="1" showInputMessage="1" showErrorMessage="1" errorTitle="ERROR" error="Seleccionar contaminante del delplegable" sqref="D12:F37">
      <formula1>$M$11:$M$100</formula1>
    </dataValidation>
    <dataValidation type="list" allowBlank="1" showInputMessage="1" showErrorMessage="1" errorTitle="ERROR" error="Seleccionar contaminante del desplegable" sqref="B12:B37">
      <formula1>$I$11:$I$79</formula1>
    </dataValidation>
    <dataValidation operator="greaterThan" allowBlank="1" showInputMessage="1" showErrorMessage="1" errorTitle="Nombre incorrecto" error="Por favor, introduzca el nombre completo de la razón social notificante de las emisiones a la atmósfera" sqref="G3:H4 D4"/>
  </dataValidations>
  <printOptions horizontalCentered="1"/>
  <pageMargins left="0.5511811023622047" right="0.5118110236220472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showGridLines="0" workbookViewId="0" topLeftCell="A1">
      <selection activeCell="D6" sqref="D6"/>
    </sheetView>
  </sheetViews>
  <sheetFormatPr defaultColWidth="11.421875" defaultRowHeight="12.75"/>
  <cols>
    <col min="1" max="1" width="1.8515625" style="90" customWidth="1"/>
    <col min="2" max="2" width="9.7109375" style="90" customWidth="1"/>
    <col min="3" max="3" width="18.00390625" style="90" customWidth="1"/>
    <col min="4" max="4" width="14.28125" style="90" customWidth="1"/>
    <col min="5" max="5" width="15.57421875" style="90" customWidth="1"/>
    <col min="6" max="6" width="21.57421875" style="90" customWidth="1"/>
    <col min="7" max="7" width="29.00390625" style="90" customWidth="1"/>
    <col min="8" max="8" width="11.421875" style="90" customWidth="1"/>
    <col min="9" max="9" width="16.28125" style="90" customWidth="1"/>
    <col min="10" max="16384" width="11.421875" style="90" customWidth="1"/>
  </cols>
  <sheetData>
    <row r="1" spans="1:18" ht="15">
      <c r="A1" s="167" t="s">
        <v>192</v>
      </c>
      <c r="B1" s="167"/>
      <c r="C1" s="167"/>
      <c r="D1" s="167"/>
      <c r="E1" s="167"/>
      <c r="F1" s="167"/>
      <c r="G1" s="167"/>
      <c r="H1" s="167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ht="12.75" customHeight="1"/>
    <row r="4" spans="3:9" ht="12.75" customHeight="1">
      <c r="C4" s="91" t="s">
        <v>15</v>
      </c>
      <c r="D4" s="111">
        <f>IF(D5="","",1.3*D5*D6*(EXP(-D7*D8)-EXP(-D7*D9)))</f>
      </c>
      <c r="E4" s="91" t="s">
        <v>0</v>
      </c>
      <c r="F4" s="170" t="s">
        <v>16</v>
      </c>
      <c r="G4" s="171"/>
      <c r="H4" s="171"/>
      <c r="I4" s="171"/>
    </row>
    <row r="5" spans="3:9" ht="12.75" customHeight="1">
      <c r="C5" s="91" t="s">
        <v>17</v>
      </c>
      <c r="D5" s="114"/>
      <c r="E5" s="91" t="s">
        <v>18</v>
      </c>
      <c r="F5" s="170" t="s">
        <v>226</v>
      </c>
      <c r="G5" s="171"/>
      <c r="H5" s="171"/>
      <c r="I5" s="171"/>
    </row>
    <row r="6" spans="3:9" ht="12.75" customHeight="1">
      <c r="C6" s="91" t="s">
        <v>2</v>
      </c>
      <c r="D6" s="122"/>
      <c r="E6" s="91" t="s">
        <v>3</v>
      </c>
      <c r="F6" s="170" t="s">
        <v>19</v>
      </c>
      <c r="G6" s="171"/>
      <c r="H6" s="171"/>
      <c r="I6" s="171"/>
    </row>
    <row r="7" spans="3:9" ht="12.75" customHeight="1">
      <c r="C7" s="91" t="s">
        <v>4</v>
      </c>
      <c r="D7" s="114"/>
      <c r="E7" s="91" t="s">
        <v>5</v>
      </c>
      <c r="F7" s="170" t="s">
        <v>20</v>
      </c>
      <c r="G7" s="171"/>
      <c r="H7" s="171"/>
      <c r="I7" s="171"/>
    </row>
    <row r="8" spans="2:9" ht="12.75" customHeight="1">
      <c r="B8" s="93"/>
      <c r="C8" s="91" t="s">
        <v>21</v>
      </c>
      <c r="D8" s="114"/>
      <c r="E8" s="91" t="s">
        <v>6</v>
      </c>
      <c r="F8" s="170" t="s">
        <v>22</v>
      </c>
      <c r="G8" s="171"/>
      <c r="H8" s="171"/>
      <c r="I8" s="171"/>
    </row>
    <row r="9" spans="3:9" ht="12.75" customHeight="1">
      <c r="C9" s="91" t="s">
        <v>8</v>
      </c>
      <c r="D9" s="114"/>
      <c r="E9" s="91" t="s">
        <v>6</v>
      </c>
      <c r="F9" s="170" t="s">
        <v>229</v>
      </c>
      <c r="G9" s="171"/>
      <c r="H9" s="171"/>
      <c r="I9" s="171"/>
    </row>
    <row r="10" spans="3:9" ht="12.75" customHeight="1">
      <c r="C10" s="91" t="s">
        <v>7</v>
      </c>
      <c r="D10" s="114"/>
      <c r="E10" s="91" t="s">
        <v>9</v>
      </c>
      <c r="F10" s="170" t="s">
        <v>43</v>
      </c>
      <c r="G10" s="171"/>
      <c r="H10" s="171"/>
      <c r="I10" s="171"/>
    </row>
    <row r="11" ht="12.75" customHeight="1"/>
    <row r="12" spans="2:3" ht="12.75" customHeight="1">
      <c r="B12" s="94" t="s">
        <v>227</v>
      </c>
      <c r="C12" s="95" t="s">
        <v>54</v>
      </c>
    </row>
    <row r="13" ht="12.75" customHeight="1">
      <c r="C13" s="95" t="s">
        <v>53</v>
      </c>
    </row>
    <row r="14" ht="12.75" customHeight="1"/>
    <row r="15" ht="12.75" customHeight="1"/>
    <row r="16" spans="3:6" ht="12.75" customHeight="1">
      <c r="C16" s="91" t="s">
        <v>23</v>
      </c>
      <c r="D16" s="96" t="s">
        <v>25</v>
      </c>
      <c r="E16" s="96" t="s">
        <v>30</v>
      </c>
      <c r="F16" s="96" t="s">
        <v>26</v>
      </c>
    </row>
    <row r="17" spans="3:6" ht="12.75" customHeight="1">
      <c r="C17" s="91" t="s">
        <v>4</v>
      </c>
      <c r="D17" s="91">
        <v>0.04</v>
      </c>
      <c r="E17" s="91">
        <v>0.02</v>
      </c>
      <c r="F17" s="91">
        <v>0.3</v>
      </c>
    </row>
    <row r="18" spans="3:6" ht="12.75" customHeight="1">
      <c r="C18" s="91" t="s">
        <v>24</v>
      </c>
      <c r="D18" s="91">
        <v>100</v>
      </c>
      <c r="E18" s="91">
        <v>100</v>
      </c>
      <c r="F18" s="91">
        <v>100</v>
      </c>
    </row>
    <row r="19" ht="12.75" customHeight="1"/>
    <row r="20" ht="12.75" customHeight="1"/>
    <row r="21" spans="1:3" ht="12.75" customHeight="1">
      <c r="A21" s="97"/>
      <c r="B21" s="98" t="s">
        <v>49</v>
      </c>
      <c r="C21" s="97"/>
    </row>
    <row r="22" ht="12.75" customHeight="1"/>
    <row r="23" ht="12.75" customHeight="1"/>
    <row r="24" spans="4:7" ht="12.75" customHeight="1">
      <c r="D24" s="91" t="s">
        <v>28</v>
      </c>
      <c r="E24" s="111">
        <f>IF(D4="","",D4*16/(8.205*10^(-5)*1000*(273+D10)))</f>
      </c>
      <c r="F24" s="91" t="s">
        <v>1</v>
      </c>
      <c r="G24" s="91" t="s">
        <v>27</v>
      </c>
    </row>
    <row r="25" spans="4:7" ht="12.75" customHeight="1">
      <c r="D25" s="91" t="s">
        <v>40</v>
      </c>
      <c r="E25" s="111">
        <f>IF(D4="","",D4*44/(8.205*10^(-5)*1000*(273+D10)))</f>
      </c>
      <c r="F25" s="91" t="s">
        <v>10</v>
      </c>
      <c r="G25" s="91" t="s">
        <v>29</v>
      </c>
    </row>
    <row r="26" ht="12.75" customHeight="1">
      <c r="E26" s="99"/>
    </row>
    <row r="27" ht="12.75" customHeight="1">
      <c r="B27" s="100"/>
    </row>
    <row r="28" spans="1:3" ht="12.75" customHeight="1">
      <c r="A28" s="97"/>
      <c r="B28" s="98" t="s">
        <v>50</v>
      </c>
      <c r="C28" s="97"/>
    </row>
    <row r="29" ht="12.75" customHeight="1">
      <c r="B29" s="100"/>
    </row>
    <row r="30" spans="1:11" s="93" customFormat="1" ht="12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9" s="93" customFormat="1" ht="12.75" customHeight="1">
      <c r="A31" s="90"/>
      <c r="B31" s="90"/>
      <c r="C31" s="90"/>
      <c r="D31" s="101" t="s">
        <v>223</v>
      </c>
      <c r="E31" s="111">
        <f>IF(E33="","",(E24*(1-75/100))+(E24*E32/100*(1-E33/100)))</f>
      </c>
      <c r="F31" s="91" t="s">
        <v>1</v>
      </c>
      <c r="G31" s="172" t="s">
        <v>31</v>
      </c>
      <c r="H31" s="173"/>
      <c r="I31" s="173"/>
    </row>
    <row r="32" spans="1:9" s="93" customFormat="1" ht="12.75" customHeight="1">
      <c r="A32" s="90"/>
      <c r="B32" s="90"/>
      <c r="C32" s="90"/>
      <c r="D32" s="101" t="s">
        <v>11</v>
      </c>
      <c r="E32" s="92">
        <v>75</v>
      </c>
      <c r="F32" s="91" t="s">
        <v>14</v>
      </c>
      <c r="G32" s="172" t="s">
        <v>32</v>
      </c>
      <c r="H32" s="173"/>
      <c r="I32" s="173"/>
    </row>
    <row r="33" spans="4:11" ht="12.75" customHeight="1">
      <c r="D33" s="101" t="s">
        <v>12</v>
      </c>
      <c r="E33" s="113"/>
      <c r="F33" s="91" t="s">
        <v>14</v>
      </c>
      <c r="G33" s="172" t="s">
        <v>39</v>
      </c>
      <c r="H33" s="173"/>
      <c r="I33" s="173"/>
      <c r="J33" s="93"/>
      <c r="K33" s="93"/>
    </row>
    <row r="34" ht="12.75" customHeight="1"/>
    <row r="35" ht="12.75" customHeight="1"/>
    <row r="36" spans="2:5" ht="12.75" customHeight="1">
      <c r="B36" s="168" t="s">
        <v>33</v>
      </c>
      <c r="C36" s="168"/>
      <c r="D36" s="168"/>
      <c r="E36" s="96" t="s">
        <v>34</v>
      </c>
    </row>
    <row r="37" spans="2:5" ht="12.75" customHeight="1">
      <c r="B37" s="169" t="s">
        <v>35</v>
      </c>
      <c r="C37" s="169"/>
      <c r="D37" s="169"/>
      <c r="E37" s="91">
        <v>97.7</v>
      </c>
    </row>
    <row r="38" spans="2:5" ht="12.75" customHeight="1">
      <c r="B38" s="169" t="s">
        <v>36</v>
      </c>
      <c r="C38" s="169"/>
      <c r="D38" s="169"/>
      <c r="E38" s="91">
        <v>97.2</v>
      </c>
    </row>
    <row r="39" spans="2:5" ht="12.75" customHeight="1">
      <c r="B39" s="169" t="s">
        <v>37</v>
      </c>
      <c r="C39" s="169"/>
      <c r="D39" s="169"/>
      <c r="E39" s="91">
        <v>98.6</v>
      </c>
    </row>
    <row r="40" spans="2:5" ht="12.75" customHeight="1">
      <c r="B40" s="169" t="s">
        <v>38</v>
      </c>
      <c r="C40" s="169"/>
      <c r="D40" s="169"/>
      <c r="E40" s="91">
        <v>94.4</v>
      </c>
    </row>
    <row r="41" spans="2:4" ht="12.75" customHeight="1">
      <c r="B41" s="102"/>
      <c r="C41" s="102"/>
      <c r="D41" s="103"/>
    </row>
    <row r="43" spans="4:9" ht="14.25">
      <c r="D43" s="101" t="s">
        <v>224</v>
      </c>
      <c r="E43" s="111">
        <f>IF(E33="","",E25+(E24*E44/100*2.75))</f>
      </c>
      <c r="F43" s="91" t="s">
        <v>1</v>
      </c>
      <c r="G43" s="172" t="s">
        <v>225</v>
      </c>
      <c r="H43" s="173"/>
      <c r="I43" s="173"/>
    </row>
    <row r="44" spans="4:9" ht="12.75">
      <c r="D44" s="101" t="s">
        <v>11</v>
      </c>
      <c r="E44" s="92">
        <v>75</v>
      </c>
      <c r="F44" s="91" t="s">
        <v>14</v>
      </c>
      <c r="G44" s="172" t="s">
        <v>32</v>
      </c>
      <c r="H44" s="173"/>
      <c r="I44" s="173"/>
    </row>
    <row r="47" ht="12.75">
      <c r="C47" s="95" t="s">
        <v>52</v>
      </c>
    </row>
    <row r="48" spans="4:6" ht="12.75">
      <c r="D48" s="91" t="s">
        <v>41</v>
      </c>
      <c r="E48" s="91" t="s">
        <v>13</v>
      </c>
      <c r="F48" s="91" t="s">
        <v>42</v>
      </c>
    </row>
    <row r="49" spans="4:6" ht="12.75">
      <c r="D49" s="91" t="s">
        <v>44</v>
      </c>
      <c r="E49" s="112"/>
      <c r="F49" s="111">
        <f>IF(E49="","",E49*D4/1000000)</f>
      </c>
    </row>
    <row r="50" spans="4:6" ht="12.75">
      <c r="D50" s="91" t="s">
        <v>46</v>
      </c>
      <c r="E50" s="112"/>
      <c r="F50" s="111">
        <f>IF(E50="","",E50*D4/1000000)</f>
      </c>
    </row>
    <row r="51" spans="4:6" ht="12.75">
      <c r="D51" s="91" t="s">
        <v>47</v>
      </c>
      <c r="E51" s="104" t="s">
        <v>48</v>
      </c>
      <c r="F51" s="111">
        <f>IF(D4="","",0.0627*D4/(273+D10))</f>
      </c>
    </row>
    <row r="53" spans="2:7" ht="12.75">
      <c r="B53" s="175" t="s">
        <v>51</v>
      </c>
      <c r="C53" s="91" t="s">
        <v>45</v>
      </c>
      <c r="D53" s="91" t="s">
        <v>35</v>
      </c>
      <c r="E53" s="91" t="s">
        <v>38</v>
      </c>
      <c r="F53" s="91" t="s">
        <v>37</v>
      </c>
      <c r="G53" s="91" t="s">
        <v>36</v>
      </c>
    </row>
    <row r="54" spans="2:7" ht="12.75">
      <c r="B54" s="176"/>
      <c r="C54" s="91" t="s">
        <v>44</v>
      </c>
      <c r="D54" s="91">
        <v>737</v>
      </c>
      <c r="E54" s="91">
        <v>3600</v>
      </c>
      <c r="F54" s="91">
        <v>116</v>
      </c>
      <c r="G54" s="91">
        <v>8462</v>
      </c>
    </row>
    <row r="55" spans="2:7" ht="12.75">
      <c r="B55" s="177"/>
      <c r="C55" s="91" t="s">
        <v>46</v>
      </c>
      <c r="D55" s="91">
        <v>631</v>
      </c>
      <c r="E55" s="91">
        <v>1400</v>
      </c>
      <c r="F55" s="91">
        <v>677</v>
      </c>
      <c r="G55" s="91">
        <v>11620</v>
      </c>
    </row>
    <row r="57" ht="12.75" customHeight="1"/>
    <row r="58" ht="12.75" customHeight="1"/>
    <row r="59" s="99" customFormat="1" ht="12.75" customHeight="1"/>
    <row r="60" s="99" customFormat="1" ht="12.75" customHeight="1"/>
    <row r="61" s="99" customFormat="1" ht="12.75" customHeight="1"/>
    <row r="62" s="99" customFormat="1" ht="12.75" customHeight="1"/>
    <row r="63" s="99" customFormat="1" ht="12.75" customHeight="1"/>
    <row r="64" s="99" customFormat="1" ht="12.75" customHeight="1"/>
    <row r="65" s="99" customFormat="1" ht="12.75" customHeight="1"/>
    <row r="66" spans="4:5" s="99" customFormat="1" ht="12.75" customHeight="1">
      <c r="D66" s="105"/>
      <c r="E66" s="106"/>
    </row>
    <row r="67" s="99" customFormat="1" ht="12.75" customHeight="1"/>
    <row r="68" s="99" customFormat="1" ht="12.75" customHeight="1"/>
    <row r="69" s="99" customFormat="1" ht="12.75" customHeight="1"/>
    <row r="70" s="99" customFormat="1" ht="12.75" customHeight="1"/>
    <row r="71" s="99" customFormat="1" ht="12.75" customHeight="1"/>
    <row r="72" spans="4:7" s="99" customFormat="1" ht="12.75" customHeight="1">
      <c r="D72" s="105"/>
      <c r="F72" s="174"/>
      <c r="G72" s="174"/>
    </row>
    <row r="73" spans="4:7" s="99" customFormat="1" ht="12.75" customHeight="1">
      <c r="D73" s="105"/>
      <c r="F73" s="174"/>
      <c r="G73" s="174"/>
    </row>
    <row r="74" spans="4:7" s="99" customFormat="1" ht="12.75" customHeight="1">
      <c r="D74" s="105"/>
      <c r="E74" s="86"/>
      <c r="F74" s="174"/>
      <c r="G74" s="174"/>
    </row>
    <row r="75" spans="4:7" s="99" customFormat="1" ht="12.75" customHeight="1">
      <c r="D75" s="105"/>
      <c r="E75" s="86"/>
      <c r="F75" s="174"/>
      <c r="G75" s="174"/>
    </row>
    <row r="76" spans="4:7" s="99" customFormat="1" ht="12.75" customHeight="1">
      <c r="D76" s="105"/>
      <c r="F76" s="174"/>
      <c r="G76" s="174"/>
    </row>
    <row r="77" s="99" customFormat="1" ht="12.75" customHeight="1"/>
    <row r="78" s="99" customFormat="1" ht="12.75" customHeight="1"/>
    <row r="79" s="99" customFormat="1" ht="12.75" customHeight="1"/>
    <row r="80" s="99" customFormat="1" ht="12.75" customHeight="1"/>
    <row r="81" s="99" customFormat="1" ht="12.75" customHeight="1">
      <c r="G81" s="105"/>
    </row>
    <row r="82" s="99" customFormat="1" ht="12.75" customHeight="1">
      <c r="G82" s="107"/>
    </row>
    <row r="83" spans="5:7" s="99" customFormat="1" ht="12.75" customHeight="1">
      <c r="E83" s="86"/>
      <c r="G83" s="107"/>
    </row>
    <row r="84" s="99" customFormat="1" ht="12.75" customHeight="1">
      <c r="G84" s="105"/>
    </row>
    <row r="85" s="99" customFormat="1" ht="12.75" customHeight="1">
      <c r="G85" s="105"/>
    </row>
    <row r="86" spans="5:7" s="99" customFormat="1" ht="12.75" customHeight="1">
      <c r="E86" s="103"/>
      <c r="G86" s="105"/>
    </row>
    <row r="87" spans="5:7" s="99" customFormat="1" ht="12.75" customHeight="1">
      <c r="E87" s="105"/>
      <c r="G87" s="105"/>
    </row>
    <row r="88" s="99" customFormat="1" ht="12.75" customHeight="1"/>
    <row r="89" s="99" customFormat="1" ht="12.75" customHeight="1"/>
    <row r="90" s="99" customFormat="1" ht="12.75" customHeight="1"/>
    <row r="91" spans="4:9" s="99" customFormat="1" ht="12.75" customHeight="1">
      <c r="D91" s="179"/>
      <c r="E91" s="179"/>
      <c r="F91" s="179"/>
      <c r="G91" s="179"/>
      <c r="H91" s="179"/>
      <c r="I91" s="179"/>
    </row>
    <row r="92" s="99" customFormat="1" ht="12.75" customHeight="1"/>
    <row r="93" spans="4:9" s="99" customFormat="1" ht="12.75" customHeight="1">
      <c r="D93" s="103"/>
      <c r="F93" s="178"/>
      <c r="G93" s="178"/>
      <c r="H93" s="178"/>
      <c r="I93" s="178"/>
    </row>
    <row r="94" spans="4:9" s="99" customFormat="1" ht="12.75" customHeight="1">
      <c r="D94" s="103"/>
      <c r="F94" s="180"/>
      <c r="G94" s="179"/>
      <c r="H94" s="179"/>
      <c r="I94" s="179"/>
    </row>
    <row r="95" spans="4:9" s="99" customFormat="1" ht="12.75" customHeight="1">
      <c r="D95" s="103"/>
      <c r="F95" s="178"/>
      <c r="G95" s="178"/>
      <c r="H95" s="178"/>
      <c r="I95" s="178"/>
    </row>
    <row r="96" spans="6:9" s="99" customFormat="1" ht="12.75" customHeight="1">
      <c r="F96" s="178"/>
      <c r="G96" s="178"/>
      <c r="H96" s="178"/>
      <c r="I96" s="178"/>
    </row>
    <row r="97" s="99" customFormat="1" ht="12.75"/>
    <row r="98" s="99" customFormat="1" ht="12.75"/>
    <row r="99" s="99" customFormat="1" ht="12.75"/>
    <row r="100" s="99" customFormat="1" ht="12.75"/>
    <row r="101" spans="2:5" s="99" customFormat="1" ht="12.75" customHeight="1">
      <c r="B101" s="102"/>
      <c r="E101" s="105"/>
    </row>
    <row r="102" spans="1:2" s="99" customFormat="1" ht="12.75" customHeight="1">
      <c r="A102" s="102"/>
      <c r="B102" s="86"/>
    </row>
    <row r="103" spans="1:5" s="99" customFormat="1" ht="12.75" customHeight="1">
      <c r="A103" s="102"/>
      <c r="B103" s="86"/>
      <c r="E103" s="105"/>
    </row>
    <row r="104" spans="1:2" s="99" customFormat="1" ht="12.75" customHeight="1">
      <c r="A104" s="102"/>
      <c r="B104" s="86"/>
    </row>
    <row r="105" spans="1:2" s="99" customFormat="1" ht="12.75" customHeight="1">
      <c r="A105" s="102"/>
      <c r="B105" s="86"/>
    </row>
    <row r="106" s="99" customFormat="1" ht="12.75"/>
    <row r="107" s="99" customFormat="1" ht="12.75"/>
    <row r="108" s="99" customFormat="1" ht="12.75"/>
    <row r="109" s="99" customFormat="1" ht="12.75"/>
    <row r="110" s="99" customFormat="1" ht="12.75"/>
    <row r="111" s="99" customFormat="1" ht="12.75"/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</sheetData>
  <sheetProtection password="F746" sheet="1" selectLockedCells="1"/>
  <mergeCells count="29">
    <mergeCell ref="F94:I94"/>
    <mergeCell ref="F93:I93"/>
    <mergeCell ref="F95:I95"/>
    <mergeCell ref="F5:I5"/>
    <mergeCell ref="F4:I4"/>
    <mergeCell ref="F6:I6"/>
    <mergeCell ref="F7:I7"/>
    <mergeCell ref="G33:I33"/>
    <mergeCell ref="F8:I8"/>
    <mergeCell ref="F9:I9"/>
    <mergeCell ref="F75:G75"/>
    <mergeCell ref="G44:I44"/>
    <mergeCell ref="G43:I43"/>
    <mergeCell ref="B53:B55"/>
    <mergeCell ref="F76:G76"/>
    <mergeCell ref="F96:I96"/>
    <mergeCell ref="F72:G72"/>
    <mergeCell ref="F73:G73"/>
    <mergeCell ref="F74:G74"/>
    <mergeCell ref="D91:I91"/>
    <mergeCell ref="A1:H1"/>
    <mergeCell ref="B36:D36"/>
    <mergeCell ref="B37:D37"/>
    <mergeCell ref="B38:D38"/>
    <mergeCell ref="B39:D39"/>
    <mergeCell ref="B40:D40"/>
    <mergeCell ref="F10:I10"/>
    <mergeCell ref="G32:I32"/>
    <mergeCell ref="G31:I31"/>
  </mergeCells>
  <printOptions/>
  <pageMargins left="0.23" right="0.27" top="0.28" bottom="0.43" header="0" footer="0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="85" zoomScaleNormal="85" zoomScalePageLayoutView="0" workbookViewId="0" topLeftCell="A19">
      <selection activeCell="F18" sqref="F18"/>
    </sheetView>
  </sheetViews>
  <sheetFormatPr defaultColWidth="11.421875" defaultRowHeight="12.75"/>
  <cols>
    <col min="1" max="1" width="10.00390625" style="0" customWidth="1"/>
    <col min="3" max="3" width="14.57421875" style="0" customWidth="1"/>
    <col min="4" max="4" width="16.00390625" style="0" customWidth="1"/>
    <col min="5" max="8" width="16.57421875" style="0" customWidth="1"/>
    <col min="11" max="11" width="12.7109375" style="0" customWidth="1"/>
    <col min="15" max="17" width="0" style="0" hidden="1" customWidth="1"/>
  </cols>
  <sheetData>
    <row r="1" spans="1:14" ht="21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3" spans="1:9" ht="12.75">
      <c r="A3" s="188"/>
      <c r="B3" s="188"/>
      <c r="C3" s="188"/>
      <c r="H3" s="190"/>
      <c r="I3" s="190"/>
    </row>
    <row r="4" spans="1:9" ht="17.25" customHeight="1">
      <c r="A4" s="189" t="s">
        <v>230</v>
      </c>
      <c r="B4" s="189"/>
      <c r="C4" s="189"/>
      <c r="D4" s="134"/>
      <c r="E4" s="129"/>
      <c r="I4" s="123"/>
    </row>
    <row r="5" spans="1:11" ht="18" customHeight="1">
      <c r="A5" s="189" t="s">
        <v>231</v>
      </c>
      <c r="B5" s="189"/>
      <c r="C5" s="189"/>
      <c r="D5" s="134"/>
      <c r="E5" s="182" t="s">
        <v>247</v>
      </c>
      <c r="F5" s="182"/>
      <c r="G5" s="128">
        <f ca="1">IF(D5="","",OFFSET(H10,Q8,0))</f>
      </c>
      <c r="H5" s="183" t="s">
        <v>248</v>
      </c>
      <c r="I5" s="184"/>
      <c r="J5" s="184"/>
      <c r="K5" s="128">
        <f>IF(G5="","",(G5/0.654)*1.8)</f>
      </c>
    </row>
    <row r="6" spans="1:3" ht="9.75" customHeight="1">
      <c r="A6" s="190"/>
      <c r="B6" s="190"/>
      <c r="C6" s="190"/>
    </row>
    <row r="7" ht="12.75" hidden="1"/>
    <row r="8" spans="1:17" ht="27.75" customHeight="1">
      <c r="A8" s="187" t="s">
        <v>232</v>
      </c>
      <c r="B8" s="187" t="s">
        <v>242</v>
      </c>
      <c r="C8" s="187" t="s">
        <v>239</v>
      </c>
      <c r="D8" s="187" t="s">
        <v>243</v>
      </c>
      <c r="E8" s="187" t="s">
        <v>244</v>
      </c>
      <c r="F8" s="187" t="s">
        <v>245</v>
      </c>
      <c r="G8" s="187" t="s">
        <v>241</v>
      </c>
      <c r="H8" s="187" t="s">
        <v>240</v>
      </c>
      <c r="J8" s="191" t="s">
        <v>238</v>
      </c>
      <c r="K8" s="191"/>
      <c r="L8" s="191"/>
      <c r="M8" s="191"/>
      <c r="N8" s="191"/>
      <c r="O8" s="185" t="s">
        <v>249</v>
      </c>
      <c r="P8" s="186"/>
      <c r="Q8" s="130">
        <f>D5-D4</f>
        <v>0</v>
      </c>
    </row>
    <row r="9" spans="1:14" ht="55.5" customHeight="1">
      <c r="A9" s="187"/>
      <c r="B9" s="187"/>
      <c r="C9" s="187"/>
      <c r="D9" s="187"/>
      <c r="E9" s="187"/>
      <c r="F9" s="187"/>
      <c r="G9" s="187"/>
      <c r="H9" s="187"/>
      <c r="J9" s="131" t="s">
        <v>233</v>
      </c>
      <c r="K9" s="131" t="s">
        <v>234</v>
      </c>
      <c r="L9" s="131" t="s">
        <v>235</v>
      </c>
      <c r="M9" s="131" t="s">
        <v>236</v>
      </c>
      <c r="N9" s="131" t="s">
        <v>237</v>
      </c>
    </row>
    <row r="10" spans="1:14" ht="12.75">
      <c r="A10" s="127">
        <f>IF(D4="","",D4)</f>
      </c>
      <c r="B10" s="132"/>
      <c r="C10" s="128">
        <f>IF(B10="","",(B10*0.5*1*((J10*40)+(K10*24)+(L10*15)+(M10*43)+(N10*20)))/10000)</f>
      </c>
      <c r="D10" s="128">
        <f>IF(B10="","",C10)</f>
      </c>
      <c r="E10" s="125"/>
      <c r="F10" s="133"/>
      <c r="G10" s="125"/>
      <c r="H10" s="125"/>
      <c r="J10" s="132"/>
      <c r="K10" s="132"/>
      <c r="L10" s="132"/>
      <c r="M10" s="132"/>
      <c r="N10" s="132"/>
    </row>
    <row r="11" spans="1:14" ht="12.75">
      <c r="A11" s="127">
        <f>IF(A10="","",IF((A10+1)&lt;=$D$5,A10+1,""))</f>
      </c>
      <c r="B11" s="132"/>
      <c r="C11" s="128">
        <f aca="true" t="shared" si="0" ref="C11:C53">IF(B11="","",(B11*0.5*1*((J11*40)+(K11*24)+(L11*15)+(M11*43)+(N11*20)))/10000)</f>
      </c>
      <c r="D11" s="128">
        <f>IF(B11="","",C11+(D10*EXP(-0.05)))</f>
      </c>
      <c r="E11" s="128">
        <f>IF(B11="","",D10*(1-EXP(-0.05)))</f>
      </c>
      <c r="F11" s="133"/>
      <c r="G11" s="128">
        <f>IF(B11="","",E11*0.5*(16/12))</f>
      </c>
      <c r="H11" s="128">
        <f>IF(B11="","",((G11-F11)*(1-0))*1000)</f>
      </c>
      <c r="J11" s="132"/>
      <c r="K11" s="132"/>
      <c r="L11" s="132"/>
      <c r="M11" s="132"/>
      <c r="N11" s="132"/>
    </row>
    <row r="12" spans="1:14" ht="12.75">
      <c r="A12" s="127">
        <f aca="true" t="shared" si="1" ref="A12:A53">IF(A11="","",IF((A11+1)&lt;=$D$5,A11+1,""))</f>
      </c>
      <c r="B12" s="132"/>
      <c r="C12" s="128">
        <f t="shared" si="0"/>
      </c>
      <c r="D12" s="128">
        <f aca="true" t="shared" si="2" ref="D12:D53">IF(B12="","",C12+(D11*EXP(-0.05)))</f>
      </c>
      <c r="E12" s="128">
        <f aca="true" t="shared" si="3" ref="E12:E53">IF(B12="","",D11*(1-EXP(-0.05)))</f>
      </c>
      <c r="F12" s="133"/>
      <c r="G12" s="128">
        <f aca="true" t="shared" si="4" ref="G12:G52">IF(B12="","",E12*0.5*(16/12))</f>
      </c>
      <c r="H12" s="128">
        <f aca="true" t="shared" si="5" ref="H12:H53">IF(B12="","",((G12-F12)*(1-0))*1000)</f>
      </c>
      <c r="J12" s="132"/>
      <c r="K12" s="132"/>
      <c r="L12" s="132"/>
      <c r="M12" s="132"/>
      <c r="N12" s="132"/>
    </row>
    <row r="13" spans="1:14" ht="12.75">
      <c r="A13" s="127">
        <f t="shared" si="1"/>
      </c>
      <c r="B13" s="132"/>
      <c r="C13" s="128">
        <f t="shared" si="0"/>
      </c>
      <c r="D13" s="128">
        <f t="shared" si="2"/>
      </c>
      <c r="E13" s="128">
        <f t="shared" si="3"/>
      </c>
      <c r="F13" s="133"/>
      <c r="G13" s="128">
        <f t="shared" si="4"/>
      </c>
      <c r="H13" s="128">
        <f t="shared" si="5"/>
      </c>
      <c r="J13" s="132"/>
      <c r="K13" s="132"/>
      <c r="L13" s="132"/>
      <c r="M13" s="132"/>
      <c r="N13" s="132"/>
    </row>
    <row r="14" spans="1:14" ht="12.75">
      <c r="A14" s="127">
        <f t="shared" si="1"/>
      </c>
      <c r="B14" s="132"/>
      <c r="C14" s="128">
        <f t="shared" si="0"/>
      </c>
      <c r="D14" s="128">
        <f t="shared" si="2"/>
      </c>
      <c r="E14" s="128">
        <f t="shared" si="3"/>
      </c>
      <c r="F14" s="133"/>
      <c r="G14" s="128">
        <f t="shared" si="4"/>
      </c>
      <c r="H14" s="128">
        <f t="shared" si="5"/>
      </c>
      <c r="J14" s="132"/>
      <c r="K14" s="132"/>
      <c r="L14" s="132"/>
      <c r="M14" s="132"/>
      <c r="N14" s="132"/>
    </row>
    <row r="15" spans="1:14" ht="12.75">
      <c r="A15" s="127">
        <f t="shared" si="1"/>
      </c>
      <c r="B15" s="132"/>
      <c r="C15" s="128">
        <f t="shared" si="0"/>
      </c>
      <c r="D15" s="128">
        <f t="shared" si="2"/>
      </c>
      <c r="E15" s="128">
        <f t="shared" si="3"/>
      </c>
      <c r="F15" s="133"/>
      <c r="G15" s="128">
        <f t="shared" si="4"/>
      </c>
      <c r="H15" s="128">
        <f t="shared" si="5"/>
      </c>
      <c r="J15" s="132"/>
      <c r="K15" s="132"/>
      <c r="L15" s="132"/>
      <c r="M15" s="132"/>
      <c r="N15" s="132"/>
    </row>
    <row r="16" spans="1:14" ht="12.75">
      <c r="A16" s="127">
        <f t="shared" si="1"/>
      </c>
      <c r="B16" s="132"/>
      <c r="C16" s="128">
        <f t="shared" si="0"/>
      </c>
      <c r="D16" s="128">
        <f t="shared" si="2"/>
      </c>
      <c r="E16" s="128">
        <f t="shared" si="3"/>
      </c>
      <c r="F16" s="133"/>
      <c r="G16" s="128">
        <f t="shared" si="4"/>
      </c>
      <c r="H16" s="128">
        <f t="shared" si="5"/>
      </c>
      <c r="J16" s="132"/>
      <c r="K16" s="132"/>
      <c r="L16" s="132"/>
      <c r="M16" s="132"/>
      <c r="N16" s="132"/>
    </row>
    <row r="17" spans="1:14" ht="12.75">
      <c r="A17" s="127">
        <f t="shared" si="1"/>
      </c>
      <c r="B17" s="132"/>
      <c r="C17" s="128">
        <f t="shared" si="0"/>
      </c>
      <c r="D17" s="128">
        <f t="shared" si="2"/>
      </c>
      <c r="E17" s="128">
        <f t="shared" si="3"/>
      </c>
      <c r="F17" s="133"/>
      <c r="G17" s="128">
        <f t="shared" si="4"/>
      </c>
      <c r="H17" s="128">
        <f t="shared" si="5"/>
      </c>
      <c r="J17" s="132"/>
      <c r="K17" s="132"/>
      <c r="L17" s="132"/>
      <c r="M17" s="132"/>
      <c r="N17" s="132"/>
    </row>
    <row r="18" spans="1:14" ht="12.75">
      <c r="A18" s="127">
        <f t="shared" si="1"/>
      </c>
      <c r="B18" s="132"/>
      <c r="C18" s="128">
        <f t="shared" si="0"/>
      </c>
      <c r="D18" s="128">
        <f t="shared" si="2"/>
      </c>
      <c r="E18" s="128">
        <f t="shared" si="3"/>
      </c>
      <c r="F18" s="133"/>
      <c r="G18" s="128">
        <f t="shared" si="4"/>
      </c>
      <c r="H18" s="128">
        <f t="shared" si="5"/>
      </c>
      <c r="J18" s="132"/>
      <c r="K18" s="132"/>
      <c r="L18" s="132"/>
      <c r="M18" s="132"/>
      <c r="N18" s="132"/>
    </row>
    <row r="19" spans="1:14" ht="12.75">
      <c r="A19" s="127">
        <f t="shared" si="1"/>
      </c>
      <c r="B19" s="132"/>
      <c r="C19" s="128">
        <f t="shared" si="0"/>
      </c>
      <c r="D19" s="128">
        <f t="shared" si="2"/>
      </c>
      <c r="E19" s="128">
        <f t="shared" si="3"/>
      </c>
      <c r="F19" s="133"/>
      <c r="G19" s="128">
        <f t="shared" si="4"/>
      </c>
      <c r="H19" s="128">
        <f t="shared" si="5"/>
      </c>
      <c r="J19" s="132"/>
      <c r="K19" s="132"/>
      <c r="L19" s="132"/>
      <c r="M19" s="132"/>
      <c r="N19" s="132"/>
    </row>
    <row r="20" spans="1:14" ht="12.75">
      <c r="A20" s="127">
        <f t="shared" si="1"/>
      </c>
      <c r="B20" s="132"/>
      <c r="C20" s="128">
        <f t="shared" si="0"/>
      </c>
      <c r="D20" s="128">
        <f t="shared" si="2"/>
      </c>
      <c r="E20" s="128">
        <f t="shared" si="3"/>
      </c>
      <c r="F20" s="133"/>
      <c r="G20" s="128">
        <f t="shared" si="4"/>
      </c>
      <c r="H20" s="128">
        <f t="shared" si="5"/>
      </c>
      <c r="J20" s="132"/>
      <c r="K20" s="132"/>
      <c r="L20" s="132"/>
      <c r="M20" s="132"/>
      <c r="N20" s="132"/>
    </row>
    <row r="21" spans="1:14" ht="12.75">
      <c r="A21" s="127">
        <f t="shared" si="1"/>
      </c>
      <c r="B21" s="132"/>
      <c r="C21" s="128">
        <f t="shared" si="0"/>
      </c>
      <c r="D21" s="128">
        <f t="shared" si="2"/>
      </c>
      <c r="E21" s="128">
        <f t="shared" si="3"/>
      </c>
      <c r="F21" s="133"/>
      <c r="G21" s="128">
        <f t="shared" si="4"/>
      </c>
      <c r="H21" s="128">
        <f t="shared" si="5"/>
      </c>
      <c r="J21" s="132"/>
      <c r="K21" s="132"/>
      <c r="L21" s="132"/>
      <c r="M21" s="132"/>
      <c r="N21" s="132"/>
    </row>
    <row r="22" spans="1:14" ht="12.75">
      <c r="A22" s="127">
        <f t="shared" si="1"/>
      </c>
      <c r="B22" s="132"/>
      <c r="C22" s="128">
        <f t="shared" si="0"/>
      </c>
      <c r="D22" s="128">
        <f t="shared" si="2"/>
      </c>
      <c r="E22" s="128">
        <f t="shared" si="3"/>
      </c>
      <c r="F22" s="133"/>
      <c r="G22" s="128">
        <f t="shared" si="4"/>
      </c>
      <c r="H22" s="128">
        <f t="shared" si="5"/>
      </c>
      <c r="J22" s="132"/>
      <c r="K22" s="132"/>
      <c r="L22" s="132"/>
      <c r="M22" s="132"/>
      <c r="N22" s="132"/>
    </row>
    <row r="23" spans="1:14" ht="12.75">
      <c r="A23" s="127">
        <f t="shared" si="1"/>
      </c>
      <c r="B23" s="132"/>
      <c r="C23" s="128">
        <f t="shared" si="0"/>
      </c>
      <c r="D23" s="128">
        <f t="shared" si="2"/>
      </c>
      <c r="E23" s="128">
        <f t="shared" si="3"/>
      </c>
      <c r="F23" s="133"/>
      <c r="G23" s="128">
        <f t="shared" si="4"/>
      </c>
      <c r="H23" s="128">
        <f t="shared" si="5"/>
      </c>
      <c r="J23" s="132"/>
      <c r="K23" s="132"/>
      <c r="L23" s="132"/>
      <c r="M23" s="132"/>
      <c r="N23" s="132"/>
    </row>
    <row r="24" spans="1:14" ht="12.75">
      <c r="A24" s="127">
        <f t="shared" si="1"/>
      </c>
      <c r="B24" s="132"/>
      <c r="C24" s="128">
        <f t="shared" si="0"/>
      </c>
      <c r="D24" s="128">
        <f t="shared" si="2"/>
      </c>
      <c r="E24" s="128">
        <f t="shared" si="3"/>
      </c>
      <c r="F24" s="133"/>
      <c r="G24" s="128">
        <f t="shared" si="4"/>
      </c>
      <c r="H24" s="128">
        <f t="shared" si="5"/>
      </c>
      <c r="J24" s="132"/>
      <c r="K24" s="132"/>
      <c r="L24" s="132"/>
      <c r="M24" s="132"/>
      <c r="N24" s="132"/>
    </row>
    <row r="25" spans="1:14" ht="12.75">
      <c r="A25" s="127">
        <f t="shared" si="1"/>
      </c>
      <c r="B25" s="132"/>
      <c r="C25" s="128">
        <f t="shared" si="0"/>
      </c>
      <c r="D25" s="128">
        <f t="shared" si="2"/>
      </c>
      <c r="E25" s="128">
        <f t="shared" si="3"/>
      </c>
      <c r="F25" s="133"/>
      <c r="G25" s="128">
        <f t="shared" si="4"/>
      </c>
      <c r="H25" s="128">
        <f t="shared" si="5"/>
      </c>
      <c r="J25" s="132"/>
      <c r="K25" s="132"/>
      <c r="L25" s="132"/>
      <c r="M25" s="132"/>
      <c r="N25" s="132"/>
    </row>
    <row r="26" spans="1:14" ht="12.75">
      <c r="A26" s="127">
        <f t="shared" si="1"/>
      </c>
      <c r="B26" s="132"/>
      <c r="C26" s="128">
        <f t="shared" si="0"/>
      </c>
      <c r="D26" s="128">
        <f t="shared" si="2"/>
      </c>
      <c r="E26" s="128">
        <f t="shared" si="3"/>
      </c>
      <c r="F26" s="133"/>
      <c r="G26" s="128">
        <f t="shared" si="4"/>
      </c>
      <c r="H26" s="128">
        <f t="shared" si="5"/>
      </c>
      <c r="J26" s="132"/>
      <c r="K26" s="132"/>
      <c r="L26" s="132"/>
      <c r="M26" s="132"/>
      <c r="N26" s="132"/>
    </row>
    <row r="27" spans="1:14" ht="12.75">
      <c r="A27" s="127">
        <f t="shared" si="1"/>
      </c>
      <c r="B27" s="132"/>
      <c r="C27" s="128">
        <f t="shared" si="0"/>
      </c>
      <c r="D27" s="128">
        <f t="shared" si="2"/>
      </c>
      <c r="E27" s="128">
        <f t="shared" si="3"/>
      </c>
      <c r="F27" s="133"/>
      <c r="G27" s="128">
        <f t="shared" si="4"/>
      </c>
      <c r="H27" s="128">
        <f t="shared" si="5"/>
      </c>
      <c r="J27" s="132"/>
      <c r="K27" s="132"/>
      <c r="L27" s="132"/>
      <c r="M27" s="132"/>
      <c r="N27" s="132"/>
    </row>
    <row r="28" spans="1:14" ht="12.75">
      <c r="A28" s="127">
        <f t="shared" si="1"/>
      </c>
      <c r="B28" s="132"/>
      <c r="C28" s="128">
        <f t="shared" si="0"/>
      </c>
      <c r="D28" s="128">
        <f t="shared" si="2"/>
      </c>
      <c r="E28" s="128">
        <f t="shared" si="3"/>
      </c>
      <c r="F28" s="133"/>
      <c r="G28" s="128">
        <f t="shared" si="4"/>
      </c>
      <c r="H28" s="128">
        <f t="shared" si="5"/>
      </c>
      <c r="J28" s="132"/>
      <c r="K28" s="132"/>
      <c r="L28" s="132"/>
      <c r="M28" s="132"/>
      <c r="N28" s="132"/>
    </row>
    <row r="29" spans="1:14" ht="12.75">
      <c r="A29" s="127">
        <f t="shared" si="1"/>
      </c>
      <c r="B29" s="132"/>
      <c r="C29" s="128">
        <f t="shared" si="0"/>
      </c>
      <c r="D29" s="128">
        <f t="shared" si="2"/>
      </c>
      <c r="E29" s="128">
        <f t="shared" si="3"/>
      </c>
      <c r="F29" s="133"/>
      <c r="G29" s="128">
        <f t="shared" si="4"/>
      </c>
      <c r="H29" s="128">
        <f t="shared" si="5"/>
      </c>
      <c r="J29" s="132"/>
      <c r="K29" s="132"/>
      <c r="L29" s="132"/>
      <c r="M29" s="132"/>
      <c r="N29" s="132"/>
    </row>
    <row r="30" spans="1:14" ht="12.75">
      <c r="A30" s="127">
        <f t="shared" si="1"/>
      </c>
      <c r="B30" s="132"/>
      <c r="C30" s="128">
        <f t="shared" si="0"/>
      </c>
      <c r="D30" s="128">
        <f t="shared" si="2"/>
      </c>
      <c r="E30" s="128">
        <f t="shared" si="3"/>
      </c>
      <c r="F30" s="133"/>
      <c r="G30" s="128">
        <f t="shared" si="4"/>
      </c>
      <c r="H30" s="128">
        <f t="shared" si="5"/>
      </c>
      <c r="J30" s="132"/>
      <c r="K30" s="132"/>
      <c r="L30" s="132"/>
      <c r="M30" s="132"/>
      <c r="N30" s="132"/>
    </row>
    <row r="31" spans="1:14" ht="12.75">
      <c r="A31" s="127">
        <f t="shared" si="1"/>
      </c>
      <c r="B31" s="132"/>
      <c r="C31" s="128">
        <f t="shared" si="0"/>
      </c>
      <c r="D31" s="128">
        <f t="shared" si="2"/>
      </c>
      <c r="E31" s="128">
        <f t="shared" si="3"/>
      </c>
      <c r="F31" s="133"/>
      <c r="G31" s="128">
        <f t="shared" si="4"/>
      </c>
      <c r="H31" s="128">
        <f t="shared" si="5"/>
      </c>
      <c r="J31" s="132"/>
      <c r="K31" s="132"/>
      <c r="L31" s="132"/>
      <c r="M31" s="132"/>
      <c r="N31" s="132"/>
    </row>
    <row r="32" spans="1:14" ht="12.75">
      <c r="A32" s="127">
        <f t="shared" si="1"/>
      </c>
      <c r="B32" s="132"/>
      <c r="C32" s="128">
        <f t="shared" si="0"/>
      </c>
      <c r="D32" s="128">
        <f t="shared" si="2"/>
      </c>
      <c r="E32" s="128">
        <f t="shared" si="3"/>
      </c>
      <c r="F32" s="133"/>
      <c r="G32" s="128">
        <f t="shared" si="4"/>
      </c>
      <c r="H32" s="128">
        <f t="shared" si="5"/>
      </c>
      <c r="J32" s="132"/>
      <c r="K32" s="132"/>
      <c r="L32" s="132"/>
      <c r="M32" s="132"/>
      <c r="N32" s="132"/>
    </row>
    <row r="33" spans="1:14" ht="12.75">
      <c r="A33" s="127">
        <f t="shared" si="1"/>
      </c>
      <c r="B33" s="132"/>
      <c r="C33" s="128">
        <f t="shared" si="0"/>
      </c>
      <c r="D33" s="128">
        <f t="shared" si="2"/>
      </c>
      <c r="E33" s="128">
        <f t="shared" si="3"/>
      </c>
      <c r="F33" s="133"/>
      <c r="G33" s="128">
        <f t="shared" si="4"/>
      </c>
      <c r="H33" s="128">
        <f t="shared" si="5"/>
      </c>
      <c r="J33" s="132"/>
      <c r="K33" s="132"/>
      <c r="L33" s="132"/>
      <c r="M33" s="132"/>
      <c r="N33" s="132"/>
    </row>
    <row r="34" spans="1:14" ht="12.75">
      <c r="A34" s="127">
        <f t="shared" si="1"/>
      </c>
      <c r="B34" s="132"/>
      <c r="C34" s="128">
        <f t="shared" si="0"/>
      </c>
      <c r="D34" s="128">
        <f t="shared" si="2"/>
      </c>
      <c r="E34" s="128">
        <f t="shared" si="3"/>
      </c>
      <c r="F34" s="133"/>
      <c r="G34" s="128">
        <f t="shared" si="4"/>
      </c>
      <c r="H34" s="128">
        <f t="shared" si="5"/>
      </c>
      <c r="J34" s="132"/>
      <c r="K34" s="132"/>
      <c r="L34" s="132"/>
      <c r="M34" s="132"/>
      <c r="N34" s="132"/>
    </row>
    <row r="35" spans="1:14" ht="12.75">
      <c r="A35" s="127">
        <f t="shared" si="1"/>
      </c>
      <c r="B35" s="132"/>
      <c r="C35" s="128">
        <f t="shared" si="0"/>
      </c>
      <c r="D35" s="128">
        <f t="shared" si="2"/>
      </c>
      <c r="E35" s="128">
        <f t="shared" si="3"/>
      </c>
      <c r="F35" s="133"/>
      <c r="G35" s="128">
        <f t="shared" si="4"/>
      </c>
      <c r="H35" s="128">
        <f t="shared" si="5"/>
      </c>
      <c r="J35" s="132"/>
      <c r="K35" s="132"/>
      <c r="L35" s="132"/>
      <c r="M35" s="132"/>
      <c r="N35" s="132"/>
    </row>
    <row r="36" spans="1:14" ht="12.75">
      <c r="A36" s="127">
        <f t="shared" si="1"/>
      </c>
      <c r="B36" s="132"/>
      <c r="C36" s="128">
        <f t="shared" si="0"/>
      </c>
      <c r="D36" s="128">
        <f t="shared" si="2"/>
      </c>
      <c r="E36" s="128">
        <f t="shared" si="3"/>
      </c>
      <c r="F36" s="133"/>
      <c r="G36" s="128">
        <f t="shared" si="4"/>
      </c>
      <c r="H36" s="128">
        <f t="shared" si="5"/>
      </c>
      <c r="J36" s="132"/>
      <c r="K36" s="132"/>
      <c r="L36" s="132"/>
      <c r="M36" s="132"/>
      <c r="N36" s="132"/>
    </row>
    <row r="37" spans="1:14" ht="12.75">
      <c r="A37" s="127">
        <f t="shared" si="1"/>
      </c>
      <c r="B37" s="132"/>
      <c r="C37" s="128">
        <f t="shared" si="0"/>
      </c>
      <c r="D37" s="128">
        <f t="shared" si="2"/>
      </c>
      <c r="E37" s="128">
        <f t="shared" si="3"/>
      </c>
      <c r="F37" s="133"/>
      <c r="G37" s="128">
        <f t="shared" si="4"/>
      </c>
      <c r="H37" s="128">
        <f t="shared" si="5"/>
      </c>
      <c r="J37" s="132"/>
      <c r="K37" s="132"/>
      <c r="L37" s="132"/>
      <c r="M37" s="132"/>
      <c r="N37" s="132"/>
    </row>
    <row r="38" spans="1:14" ht="12.75">
      <c r="A38" s="127">
        <f t="shared" si="1"/>
      </c>
      <c r="B38" s="132"/>
      <c r="C38" s="128">
        <f t="shared" si="0"/>
      </c>
      <c r="D38" s="128">
        <f t="shared" si="2"/>
      </c>
      <c r="E38" s="128">
        <f t="shared" si="3"/>
      </c>
      <c r="F38" s="133"/>
      <c r="G38" s="128">
        <f t="shared" si="4"/>
      </c>
      <c r="H38" s="128">
        <f t="shared" si="5"/>
      </c>
      <c r="J38" s="132"/>
      <c r="K38" s="132"/>
      <c r="L38" s="132"/>
      <c r="M38" s="132"/>
      <c r="N38" s="132"/>
    </row>
    <row r="39" spans="1:14" ht="12.75">
      <c r="A39" s="127">
        <f t="shared" si="1"/>
      </c>
      <c r="B39" s="132"/>
      <c r="C39" s="128">
        <f t="shared" si="0"/>
      </c>
      <c r="D39" s="128">
        <f t="shared" si="2"/>
      </c>
      <c r="E39" s="128">
        <f t="shared" si="3"/>
      </c>
      <c r="F39" s="133"/>
      <c r="G39" s="128">
        <f t="shared" si="4"/>
      </c>
      <c r="H39" s="128">
        <f t="shared" si="5"/>
      </c>
      <c r="J39" s="132"/>
      <c r="K39" s="132"/>
      <c r="L39" s="132"/>
      <c r="M39" s="132"/>
      <c r="N39" s="132"/>
    </row>
    <row r="40" spans="1:14" ht="12.75">
      <c r="A40" s="127">
        <f t="shared" si="1"/>
      </c>
      <c r="B40" s="132"/>
      <c r="C40" s="128">
        <f t="shared" si="0"/>
      </c>
      <c r="D40" s="128">
        <f t="shared" si="2"/>
      </c>
      <c r="E40" s="128">
        <f t="shared" si="3"/>
      </c>
      <c r="F40" s="133"/>
      <c r="G40" s="128">
        <f t="shared" si="4"/>
      </c>
      <c r="H40" s="128">
        <f t="shared" si="5"/>
      </c>
      <c r="J40" s="132"/>
      <c r="K40" s="132"/>
      <c r="L40" s="132"/>
      <c r="M40" s="132"/>
      <c r="N40" s="132"/>
    </row>
    <row r="41" spans="1:14" ht="12.75">
      <c r="A41" s="127">
        <f t="shared" si="1"/>
      </c>
      <c r="B41" s="132"/>
      <c r="C41" s="128">
        <f t="shared" si="0"/>
      </c>
      <c r="D41" s="128">
        <f t="shared" si="2"/>
      </c>
      <c r="E41" s="128">
        <f t="shared" si="3"/>
      </c>
      <c r="F41" s="133"/>
      <c r="G41" s="128">
        <f t="shared" si="4"/>
      </c>
      <c r="H41" s="128">
        <f t="shared" si="5"/>
      </c>
      <c r="J41" s="132"/>
      <c r="K41" s="132"/>
      <c r="L41" s="132"/>
      <c r="M41" s="132"/>
      <c r="N41" s="132"/>
    </row>
    <row r="42" spans="1:14" ht="12.75">
      <c r="A42" s="127">
        <f t="shared" si="1"/>
      </c>
      <c r="B42" s="132"/>
      <c r="C42" s="128">
        <f t="shared" si="0"/>
      </c>
      <c r="D42" s="128">
        <f t="shared" si="2"/>
      </c>
      <c r="E42" s="128">
        <f t="shared" si="3"/>
      </c>
      <c r="F42" s="133"/>
      <c r="G42" s="128">
        <f t="shared" si="4"/>
      </c>
      <c r="H42" s="128">
        <f t="shared" si="5"/>
      </c>
      <c r="J42" s="132"/>
      <c r="K42" s="132"/>
      <c r="L42" s="132"/>
      <c r="M42" s="132"/>
      <c r="N42" s="132"/>
    </row>
    <row r="43" spans="1:14" ht="12.75">
      <c r="A43" s="127">
        <f t="shared" si="1"/>
      </c>
      <c r="B43" s="132"/>
      <c r="C43" s="128">
        <f t="shared" si="0"/>
      </c>
      <c r="D43" s="128">
        <f t="shared" si="2"/>
      </c>
      <c r="E43" s="128">
        <f t="shared" si="3"/>
      </c>
      <c r="F43" s="133"/>
      <c r="G43" s="128">
        <f t="shared" si="4"/>
      </c>
      <c r="H43" s="128">
        <f t="shared" si="5"/>
      </c>
      <c r="J43" s="132"/>
      <c r="K43" s="132"/>
      <c r="L43" s="132"/>
      <c r="M43" s="132"/>
      <c r="N43" s="132"/>
    </row>
    <row r="44" spans="1:14" ht="12.75">
      <c r="A44" s="127">
        <f t="shared" si="1"/>
      </c>
      <c r="B44" s="132"/>
      <c r="C44" s="128">
        <f t="shared" si="0"/>
      </c>
      <c r="D44" s="128">
        <f t="shared" si="2"/>
      </c>
      <c r="E44" s="128">
        <f t="shared" si="3"/>
      </c>
      <c r="F44" s="133"/>
      <c r="G44" s="128">
        <f t="shared" si="4"/>
      </c>
      <c r="H44" s="128">
        <f t="shared" si="5"/>
      </c>
      <c r="J44" s="132"/>
      <c r="K44" s="132"/>
      <c r="L44" s="132"/>
      <c r="M44" s="132"/>
      <c r="N44" s="132"/>
    </row>
    <row r="45" spans="1:14" ht="12.75">
      <c r="A45" s="127">
        <f t="shared" si="1"/>
      </c>
      <c r="B45" s="132"/>
      <c r="C45" s="128">
        <f t="shared" si="0"/>
      </c>
      <c r="D45" s="128">
        <f t="shared" si="2"/>
      </c>
      <c r="E45" s="128">
        <f t="shared" si="3"/>
      </c>
      <c r="F45" s="133"/>
      <c r="G45" s="128">
        <f t="shared" si="4"/>
      </c>
      <c r="H45" s="128">
        <f t="shared" si="5"/>
      </c>
      <c r="J45" s="132"/>
      <c r="K45" s="132"/>
      <c r="L45" s="132"/>
      <c r="M45" s="132"/>
      <c r="N45" s="132"/>
    </row>
    <row r="46" spans="1:14" ht="12.75">
      <c r="A46" s="127">
        <f t="shared" si="1"/>
      </c>
      <c r="B46" s="132"/>
      <c r="C46" s="128">
        <f t="shared" si="0"/>
      </c>
      <c r="D46" s="128">
        <f t="shared" si="2"/>
      </c>
      <c r="E46" s="128">
        <f t="shared" si="3"/>
      </c>
      <c r="F46" s="133"/>
      <c r="G46" s="128">
        <f t="shared" si="4"/>
      </c>
      <c r="H46" s="128">
        <f t="shared" si="5"/>
      </c>
      <c r="J46" s="132"/>
      <c r="K46" s="132"/>
      <c r="L46" s="132"/>
      <c r="M46" s="132"/>
      <c r="N46" s="132"/>
    </row>
    <row r="47" spans="1:14" ht="12.75">
      <c r="A47" s="127">
        <f t="shared" si="1"/>
      </c>
      <c r="B47" s="132"/>
      <c r="C47" s="128">
        <f t="shared" si="0"/>
      </c>
      <c r="D47" s="128">
        <f t="shared" si="2"/>
      </c>
      <c r="E47" s="128">
        <f t="shared" si="3"/>
      </c>
      <c r="F47" s="133"/>
      <c r="G47" s="128">
        <f t="shared" si="4"/>
      </c>
      <c r="H47" s="128">
        <f t="shared" si="5"/>
      </c>
      <c r="J47" s="132"/>
      <c r="K47" s="132"/>
      <c r="L47" s="132"/>
      <c r="M47" s="132"/>
      <c r="N47" s="132"/>
    </row>
    <row r="48" spans="1:14" ht="12.75">
      <c r="A48" s="127">
        <f t="shared" si="1"/>
      </c>
      <c r="B48" s="132"/>
      <c r="C48" s="128">
        <f t="shared" si="0"/>
      </c>
      <c r="D48" s="128">
        <f t="shared" si="2"/>
      </c>
      <c r="E48" s="128">
        <f t="shared" si="3"/>
      </c>
      <c r="F48" s="133"/>
      <c r="G48" s="128">
        <f t="shared" si="4"/>
      </c>
      <c r="H48" s="128">
        <f t="shared" si="5"/>
      </c>
      <c r="J48" s="132"/>
      <c r="K48" s="132"/>
      <c r="L48" s="132"/>
      <c r="M48" s="132"/>
      <c r="N48" s="132"/>
    </row>
    <row r="49" spans="1:14" ht="12.75">
      <c r="A49" s="127">
        <f t="shared" si="1"/>
      </c>
      <c r="B49" s="132"/>
      <c r="C49" s="128">
        <f t="shared" si="0"/>
      </c>
      <c r="D49" s="128">
        <f t="shared" si="2"/>
      </c>
      <c r="E49" s="128">
        <f t="shared" si="3"/>
      </c>
      <c r="F49" s="133"/>
      <c r="G49" s="128">
        <f t="shared" si="4"/>
      </c>
      <c r="H49" s="128">
        <f t="shared" si="5"/>
      </c>
      <c r="J49" s="132"/>
      <c r="K49" s="132"/>
      <c r="L49" s="132"/>
      <c r="M49" s="132"/>
      <c r="N49" s="132"/>
    </row>
    <row r="50" spans="1:14" ht="12.75">
      <c r="A50" s="127">
        <f t="shared" si="1"/>
      </c>
      <c r="B50" s="132"/>
      <c r="C50" s="128">
        <f t="shared" si="0"/>
      </c>
      <c r="D50" s="128">
        <f t="shared" si="2"/>
      </c>
      <c r="E50" s="128">
        <f t="shared" si="3"/>
      </c>
      <c r="F50" s="133"/>
      <c r="G50" s="128">
        <f t="shared" si="4"/>
      </c>
      <c r="H50" s="128">
        <f t="shared" si="5"/>
      </c>
      <c r="J50" s="132"/>
      <c r="K50" s="132"/>
      <c r="L50" s="132"/>
      <c r="M50" s="132"/>
      <c r="N50" s="132"/>
    </row>
    <row r="51" spans="1:14" ht="12.75">
      <c r="A51" s="127">
        <f t="shared" si="1"/>
      </c>
      <c r="B51" s="132"/>
      <c r="C51" s="128">
        <f t="shared" si="0"/>
      </c>
      <c r="D51" s="128">
        <f t="shared" si="2"/>
      </c>
      <c r="E51" s="128">
        <f t="shared" si="3"/>
      </c>
      <c r="F51" s="133"/>
      <c r="G51" s="128">
        <f t="shared" si="4"/>
      </c>
      <c r="H51" s="128">
        <f t="shared" si="5"/>
      </c>
      <c r="J51" s="132"/>
      <c r="K51" s="132"/>
      <c r="L51" s="132"/>
      <c r="M51" s="132"/>
      <c r="N51" s="132"/>
    </row>
    <row r="52" spans="1:14" ht="12.75">
      <c r="A52" s="127">
        <f t="shared" si="1"/>
      </c>
      <c r="B52" s="132"/>
      <c r="C52" s="128">
        <f t="shared" si="0"/>
      </c>
      <c r="D52" s="128">
        <f t="shared" si="2"/>
      </c>
      <c r="E52" s="128">
        <f t="shared" si="3"/>
      </c>
      <c r="F52" s="133"/>
      <c r="G52" s="126">
        <f t="shared" si="4"/>
      </c>
      <c r="H52" s="126">
        <f t="shared" si="5"/>
      </c>
      <c r="J52" s="132"/>
      <c r="K52" s="132"/>
      <c r="L52" s="132"/>
      <c r="M52" s="132"/>
      <c r="N52" s="132"/>
    </row>
    <row r="53" spans="1:14" ht="12.75">
      <c r="A53" s="127">
        <f t="shared" si="1"/>
      </c>
      <c r="B53" s="132"/>
      <c r="C53" s="128">
        <f t="shared" si="0"/>
      </c>
      <c r="D53" s="128">
        <f t="shared" si="2"/>
      </c>
      <c r="E53" s="128">
        <f t="shared" si="3"/>
      </c>
      <c r="F53" s="133"/>
      <c r="G53" s="126"/>
      <c r="H53" s="126">
        <f t="shared" si="5"/>
      </c>
      <c r="J53" s="132"/>
      <c r="K53" s="132"/>
      <c r="L53" s="132"/>
      <c r="M53" s="132"/>
      <c r="N53" s="132"/>
    </row>
    <row r="54" spans="3:8" ht="12.75">
      <c r="C54" s="124"/>
      <c r="D54" s="124"/>
      <c r="E54" s="124"/>
      <c r="F54" s="124"/>
      <c r="G54" s="124"/>
      <c r="H54" s="124"/>
    </row>
    <row r="55" spans="3:8" ht="12.75">
      <c r="C55" s="124"/>
      <c r="D55" s="124"/>
      <c r="E55" s="124"/>
      <c r="F55" s="124"/>
      <c r="G55" s="124"/>
      <c r="H55" s="124"/>
    </row>
    <row r="56" spans="3:8" ht="12.75">
      <c r="C56" s="124"/>
      <c r="D56" s="124"/>
      <c r="E56" s="124"/>
      <c r="F56" s="124"/>
      <c r="G56" s="124"/>
      <c r="H56" s="124"/>
    </row>
    <row r="57" spans="3:8" ht="12.75">
      <c r="C57" s="124"/>
      <c r="D57" s="124"/>
      <c r="E57" s="124"/>
      <c r="F57" s="124"/>
      <c r="G57" s="124"/>
      <c r="H57" s="124"/>
    </row>
    <row r="58" spans="3:8" ht="12.75">
      <c r="C58" s="124"/>
      <c r="D58" s="124"/>
      <c r="E58" s="124"/>
      <c r="F58" s="124"/>
      <c r="G58" s="124"/>
      <c r="H58" s="124"/>
    </row>
    <row r="59" spans="3:8" ht="12.75">
      <c r="C59" s="124"/>
      <c r="D59" s="124"/>
      <c r="E59" s="124"/>
      <c r="F59" s="124"/>
      <c r="G59" s="124"/>
      <c r="H59" s="124"/>
    </row>
    <row r="60" spans="3:8" ht="12.75">
      <c r="C60" s="124"/>
      <c r="D60" s="124"/>
      <c r="E60" s="124"/>
      <c r="F60" s="124"/>
      <c r="G60" s="124"/>
      <c r="H60" s="124"/>
    </row>
    <row r="61" spans="3:8" ht="12.75">
      <c r="C61" s="124"/>
      <c r="D61" s="124"/>
      <c r="E61" s="124"/>
      <c r="F61" s="124"/>
      <c r="G61" s="124"/>
      <c r="H61" s="124"/>
    </row>
    <row r="62" spans="3:8" ht="12.75">
      <c r="C62" s="124"/>
      <c r="D62" s="124"/>
      <c r="E62" s="124"/>
      <c r="F62" s="124"/>
      <c r="G62" s="124"/>
      <c r="H62" s="124"/>
    </row>
    <row r="63" spans="3:8" ht="12.75">
      <c r="C63" s="124"/>
      <c r="D63" s="124"/>
      <c r="E63" s="124"/>
      <c r="F63" s="124"/>
      <c r="G63" s="124"/>
      <c r="H63" s="124"/>
    </row>
    <row r="64" spans="3:8" ht="12.75">
      <c r="C64" s="124"/>
      <c r="D64" s="124"/>
      <c r="E64" s="124"/>
      <c r="F64" s="124"/>
      <c r="G64" s="124"/>
      <c r="H64" s="124"/>
    </row>
    <row r="65" spans="3:8" ht="12.75">
      <c r="C65" s="124"/>
      <c r="D65" s="124"/>
      <c r="E65" s="124"/>
      <c r="F65" s="124"/>
      <c r="G65" s="124"/>
      <c r="H65" s="124"/>
    </row>
  </sheetData>
  <sheetProtection password="F746" sheet="1" selectLockedCells="1"/>
  <mergeCells count="18">
    <mergeCell ref="J8:N8"/>
    <mergeCell ref="D8:D9"/>
    <mergeCell ref="E8:E9"/>
    <mergeCell ref="B8:B9"/>
    <mergeCell ref="C8:C9"/>
    <mergeCell ref="F8:F9"/>
    <mergeCell ref="G8:G9"/>
    <mergeCell ref="H8:H9"/>
    <mergeCell ref="A1:N1"/>
    <mergeCell ref="E5:F5"/>
    <mergeCell ref="H5:J5"/>
    <mergeCell ref="O8:P8"/>
    <mergeCell ref="A8:A9"/>
    <mergeCell ref="A3:C3"/>
    <mergeCell ref="A4:C4"/>
    <mergeCell ref="A5:C5"/>
    <mergeCell ref="A6:C6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6"/>
  <sheetViews>
    <sheetView showGridLines="0" zoomScale="85" zoomScaleNormal="85" zoomScalePageLayoutView="0" workbookViewId="0" topLeftCell="A1">
      <selection activeCell="G21" sqref="G21:I21"/>
    </sheetView>
  </sheetViews>
  <sheetFormatPr defaultColWidth="11.421875" defaultRowHeight="12.75"/>
  <cols>
    <col min="1" max="1" width="12.421875" style="12" customWidth="1"/>
    <col min="2" max="2" width="5.8515625" style="12" customWidth="1"/>
    <col min="3" max="3" width="5.7109375" style="12" customWidth="1"/>
    <col min="4" max="4" width="4.00390625" style="12" customWidth="1"/>
    <col min="5" max="5" width="9.00390625" style="12" customWidth="1"/>
    <col min="6" max="6" width="6.57421875" style="12" customWidth="1"/>
    <col min="7" max="7" width="6.28125" style="12" customWidth="1"/>
    <col min="8" max="8" width="15.28125" style="12" customWidth="1"/>
    <col min="9" max="9" width="8.421875" style="12" customWidth="1"/>
    <col min="10" max="10" width="8.7109375" style="12" customWidth="1"/>
    <col min="11" max="11" width="10.140625" style="12" customWidth="1"/>
    <col min="12" max="12" width="8.8515625" style="12" customWidth="1"/>
    <col min="13" max="13" width="10.7109375" style="12" customWidth="1"/>
    <col min="14" max="14" width="6.00390625" style="12" customWidth="1"/>
    <col min="15" max="15" width="4.8515625" style="12" customWidth="1"/>
    <col min="16" max="16" width="5.57421875" style="12" customWidth="1"/>
    <col min="17" max="17" width="7.140625" style="12" customWidth="1"/>
    <col min="18" max="18" width="8.421875" style="12" customWidth="1"/>
    <col min="19" max="20" width="11.421875" style="12" hidden="1" customWidth="1"/>
    <col min="21" max="21" width="22.421875" style="12" hidden="1" customWidth="1"/>
    <col min="22" max="25" width="11.421875" style="12" hidden="1" customWidth="1"/>
    <col min="26" max="26" width="21.57421875" style="12" hidden="1" customWidth="1"/>
    <col min="27" max="27" width="45.8515625" style="12" hidden="1" customWidth="1"/>
    <col min="28" max="28" width="11.421875" style="3" hidden="1" customWidth="1"/>
    <col min="29" max="29" width="0" style="3" hidden="1" customWidth="1"/>
    <col min="30" max="49" width="11.421875" style="3" customWidth="1"/>
    <col min="50" max="16384" width="11.421875" style="12" customWidth="1"/>
  </cols>
  <sheetData>
    <row r="1" spans="1:18" ht="15">
      <c r="A1" s="260" t="s">
        <v>194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3" spans="1:27" s="3" customFormat="1" ht="13.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  <c r="Z3" s="38" t="s">
        <v>195</v>
      </c>
      <c r="AA3" s="39" t="s">
        <v>196</v>
      </c>
    </row>
    <row r="4" spans="1:27" s="3" customFormat="1" ht="27.75" customHeight="1">
      <c r="A4" s="238" t="s">
        <v>197</v>
      </c>
      <c r="B4" s="240" t="s">
        <v>198</v>
      </c>
      <c r="C4" s="241"/>
      <c r="D4" s="241"/>
      <c r="E4" s="241"/>
      <c r="F4" s="241"/>
      <c r="G4" s="241"/>
      <c r="H4" s="241"/>
      <c r="I4" s="241"/>
      <c r="J4" s="242" t="s">
        <v>199</v>
      </c>
      <c r="K4" s="242"/>
      <c r="L4" s="242" t="s">
        <v>200</v>
      </c>
      <c r="M4" s="242"/>
      <c r="N4" s="242"/>
      <c r="O4" s="242"/>
      <c r="P4" s="242"/>
      <c r="Q4" s="242"/>
      <c r="R4" s="243"/>
      <c r="S4" s="40"/>
      <c r="T4" s="41"/>
      <c r="U4" s="42" t="s">
        <v>195</v>
      </c>
      <c r="Z4" s="43">
        <v>1</v>
      </c>
      <c r="AA4" s="44" t="s">
        <v>201</v>
      </c>
    </row>
    <row r="5" spans="1:27" s="35" customFormat="1" ht="21" customHeight="1" thickBot="1">
      <c r="A5" s="239"/>
      <c r="B5" s="45"/>
      <c r="C5" s="46"/>
      <c r="D5" s="46"/>
      <c r="E5" s="46"/>
      <c r="F5" s="46"/>
      <c r="G5" s="46"/>
      <c r="H5" s="46"/>
      <c r="I5" s="46"/>
      <c r="J5" s="244"/>
      <c r="K5" s="244"/>
      <c r="L5" s="245"/>
      <c r="M5" s="245"/>
      <c r="N5" s="245"/>
      <c r="O5" s="245"/>
      <c r="P5" s="245"/>
      <c r="Q5" s="245"/>
      <c r="R5" s="246"/>
      <c r="T5" s="47"/>
      <c r="U5" s="48">
        <v>4</v>
      </c>
      <c r="V5" s="49" t="str">
        <f>DGET($Z$3:$AA$12,$AA$3,U4:U5)</f>
        <v>Cuenca intercomunitaria de titularidad estatal</v>
      </c>
      <c r="Z5" s="43">
        <v>2</v>
      </c>
      <c r="AA5" s="44" t="s">
        <v>202</v>
      </c>
    </row>
    <row r="6" spans="15:27" s="35" customFormat="1" ht="12.75">
      <c r="O6" s="50"/>
      <c r="P6" s="37"/>
      <c r="Q6" s="37"/>
      <c r="R6" s="37"/>
      <c r="S6" s="37"/>
      <c r="T6" s="47"/>
      <c r="U6" s="42" t="s">
        <v>195</v>
      </c>
      <c r="V6" s="41"/>
      <c r="Z6" s="43">
        <v>3</v>
      </c>
      <c r="AA6" s="44" t="s">
        <v>203</v>
      </c>
    </row>
    <row r="7" spans="20:27" s="3" customFormat="1" ht="13.5" thickBot="1">
      <c r="T7" s="51"/>
      <c r="U7" s="52">
        <v>2</v>
      </c>
      <c r="V7" s="53" t="str">
        <f>DGET($Z$3:$AA$12,$AA$3,U6:U7)</f>
        <v>EDAR de titularidad pública (municipal o autonómica)</v>
      </c>
      <c r="Z7" s="43">
        <v>4</v>
      </c>
      <c r="AA7" s="44" t="s">
        <v>204</v>
      </c>
    </row>
    <row r="8" spans="1:27" s="3" customFormat="1" ht="13.5" thickBot="1">
      <c r="A8" s="254" t="s">
        <v>205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54"/>
      <c r="Z8" s="43"/>
      <c r="AA8" s="44"/>
    </row>
    <row r="9" spans="1:62" ht="13.5" thickBot="1">
      <c r="A9" s="233">
        <v>1</v>
      </c>
      <c r="B9" s="235" t="s">
        <v>206</v>
      </c>
      <c r="C9" s="236"/>
      <c r="D9" s="256"/>
      <c r="E9" s="257"/>
      <c r="F9" s="258"/>
      <c r="G9" s="256"/>
      <c r="H9" s="257"/>
      <c r="I9" s="258"/>
      <c r="J9" s="256"/>
      <c r="K9" s="257"/>
      <c r="L9" s="258"/>
      <c r="M9" s="256"/>
      <c r="N9" s="257"/>
      <c r="O9" s="258"/>
      <c r="P9" s="256"/>
      <c r="Q9" s="257"/>
      <c r="R9" s="259"/>
      <c r="S9" s="3"/>
      <c r="Z9" s="43"/>
      <c r="AA9" s="44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3.5" thickBot="1">
      <c r="A10" s="234"/>
      <c r="B10" s="227" t="s">
        <v>193</v>
      </c>
      <c r="C10" s="228"/>
      <c r="D10" s="250"/>
      <c r="E10" s="251"/>
      <c r="F10" s="252"/>
      <c r="G10" s="250"/>
      <c r="H10" s="251"/>
      <c r="I10" s="252"/>
      <c r="J10" s="250"/>
      <c r="K10" s="251"/>
      <c r="L10" s="252"/>
      <c r="M10" s="250"/>
      <c r="N10" s="251"/>
      <c r="O10" s="252"/>
      <c r="P10" s="250"/>
      <c r="Q10" s="251"/>
      <c r="R10" s="253"/>
      <c r="S10" s="3"/>
      <c r="U10" s="55" t="s">
        <v>207</v>
      </c>
      <c r="V10" s="56" t="s">
        <v>208</v>
      </c>
      <c r="W10" s="57" t="s">
        <v>209</v>
      </c>
      <c r="X10" s="58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3.5" thickBot="1">
      <c r="A11" s="217" t="s">
        <v>210</v>
      </c>
      <c r="B11" s="218"/>
      <c r="C11" s="219"/>
      <c r="D11" s="220" t="s">
        <v>211</v>
      </c>
      <c r="E11" s="221"/>
      <c r="F11" s="222"/>
      <c r="G11" s="220" t="s">
        <v>211</v>
      </c>
      <c r="H11" s="221"/>
      <c r="I11" s="222"/>
      <c r="J11" s="220" t="s">
        <v>211</v>
      </c>
      <c r="K11" s="221"/>
      <c r="L11" s="222"/>
      <c r="M11" s="220" t="s">
        <v>211</v>
      </c>
      <c r="N11" s="221"/>
      <c r="O11" s="222"/>
      <c r="P11" s="220" t="s">
        <v>211</v>
      </c>
      <c r="Q11" s="221"/>
      <c r="R11" s="223"/>
      <c r="S11" s="3"/>
      <c r="U11" s="59">
        <f>J5</f>
        <v>0</v>
      </c>
      <c r="V11" s="60"/>
      <c r="W11" s="61"/>
      <c r="X11" s="62" t="s">
        <v>1</v>
      </c>
      <c r="Z11" s="43"/>
      <c r="AA11" s="44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2.75">
      <c r="A12" s="247">
        <f>IF('Datos Generales'!D12&gt;0,'Datos Generales'!D12,"")</f>
      </c>
      <c r="B12" s="248"/>
      <c r="C12" s="249"/>
      <c r="D12" s="206"/>
      <c r="E12" s="207"/>
      <c r="F12" s="208"/>
      <c r="G12" s="206"/>
      <c r="H12" s="207"/>
      <c r="I12" s="208"/>
      <c r="J12" s="206"/>
      <c r="K12" s="207"/>
      <c r="L12" s="208"/>
      <c r="M12" s="206"/>
      <c r="N12" s="207"/>
      <c r="O12" s="208"/>
      <c r="P12" s="213"/>
      <c r="Q12" s="214"/>
      <c r="R12" s="216"/>
      <c r="S12" s="3"/>
      <c r="U12" s="63">
        <f aca="true" t="shared" si="0" ref="U12:U37">IF(COUNT(D12:R12)&gt;0,MEDIAN(D12:R12),0)</f>
        <v>0</v>
      </c>
      <c r="V12" s="60">
        <f aca="true" t="shared" si="1" ref="V12:V37">IF(COUNT(D12:R12)&gt;0,AVERAGE(D12:R12),0)</f>
        <v>0</v>
      </c>
      <c r="W12" s="61">
        <f>IF(V12&gt;U12,V12,U12)</f>
        <v>0</v>
      </c>
      <c r="X12" s="62">
        <f aca="true" t="shared" si="2" ref="X12:X36">IF(A12="DQO",W12*$U$11/(3000),W12*$U$11/1000)</f>
        <v>0</v>
      </c>
      <c r="Z12" s="43"/>
      <c r="AA12" s="44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2.75">
      <c r="A13" s="247">
        <f>IF('Datos Generales'!D13&gt;0,'Datos Generales'!D13,"")</f>
      </c>
      <c r="B13" s="248"/>
      <c r="C13" s="249"/>
      <c r="D13" s="206"/>
      <c r="E13" s="207"/>
      <c r="F13" s="208"/>
      <c r="G13" s="206"/>
      <c r="H13" s="207"/>
      <c r="I13" s="208"/>
      <c r="J13" s="206"/>
      <c r="K13" s="207"/>
      <c r="L13" s="208"/>
      <c r="M13" s="206"/>
      <c r="N13" s="207"/>
      <c r="O13" s="208"/>
      <c r="P13" s="206"/>
      <c r="Q13" s="207"/>
      <c r="R13" s="209"/>
      <c r="S13" s="3"/>
      <c r="U13" s="63">
        <f>IF(COUNT(D13:R13)&gt;0,MEDIAN(D13:R13),0)</f>
        <v>0</v>
      </c>
      <c r="V13" s="60">
        <f t="shared" si="1"/>
        <v>0</v>
      </c>
      <c r="W13" s="61">
        <f aca="true" t="shared" si="3" ref="W13:W37">IF(V13&gt;U13,V13,U13)</f>
        <v>0</v>
      </c>
      <c r="X13" s="62">
        <f t="shared" si="2"/>
        <v>0</v>
      </c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2.75">
      <c r="A14" s="247">
        <f>IF('Datos Generales'!D14&gt;0,'Datos Generales'!D14,"")</f>
      </c>
      <c r="B14" s="248"/>
      <c r="C14" s="249"/>
      <c r="D14" s="206"/>
      <c r="E14" s="207"/>
      <c r="F14" s="208"/>
      <c r="G14" s="206"/>
      <c r="H14" s="207"/>
      <c r="I14" s="208"/>
      <c r="J14" s="206"/>
      <c r="K14" s="207"/>
      <c r="L14" s="208"/>
      <c r="M14" s="206"/>
      <c r="N14" s="207"/>
      <c r="O14" s="208"/>
      <c r="P14" s="206"/>
      <c r="Q14" s="207"/>
      <c r="R14" s="209"/>
      <c r="S14" s="3"/>
      <c r="U14" s="63">
        <f t="shared" si="0"/>
        <v>0</v>
      </c>
      <c r="V14" s="60">
        <f t="shared" si="1"/>
        <v>0</v>
      </c>
      <c r="W14" s="61">
        <f t="shared" si="3"/>
        <v>0</v>
      </c>
      <c r="X14" s="62">
        <f t="shared" si="2"/>
        <v>0</v>
      </c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2.75">
      <c r="A15" s="247">
        <f>IF('Datos Generales'!D15&gt;0,'Datos Generales'!D15,"")</f>
      </c>
      <c r="B15" s="248"/>
      <c r="C15" s="249"/>
      <c r="D15" s="206"/>
      <c r="E15" s="207"/>
      <c r="F15" s="208"/>
      <c r="G15" s="206"/>
      <c r="H15" s="207"/>
      <c r="I15" s="208"/>
      <c r="J15" s="206"/>
      <c r="K15" s="207"/>
      <c r="L15" s="208"/>
      <c r="M15" s="206"/>
      <c r="N15" s="207"/>
      <c r="O15" s="208"/>
      <c r="P15" s="206"/>
      <c r="Q15" s="207"/>
      <c r="R15" s="209"/>
      <c r="S15" s="3"/>
      <c r="U15" s="63">
        <f t="shared" si="0"/>
        <v>0</v>
      </c>
      <c r="V15" s="60">
        <f t="shared" si="1"/>
        <v>0</v>
      </c>
      <c r="W15" s="61">
        <f t="shared" si="3"/>
        <v>0</v>
      </c>
      <c r="X15" s="62">
        <f t="shared" si="2"/>
        <v>0</v>
      </c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2.75">
      <c r="A16" s="247">
        <f>IF('Datos Generales'!D16&gt;0,'Datos Generales'!D16,"")</f>
      </c>
      <c r="B16" s="248"/>
      <c r="C16" s="249"/>
      <c r="D16" s="206"/>
      <c r="E16" s="207"/>
      <c r="F16" s="208"/>
      <c r="G16" s="206"/>
      <c r="H16" s="207"/>
      <c r="I16" s="208"/>
      <c r="J16" s="206"/>
      <c r="K16" s="207"/>
      <c r="L16" s="208"/>
      <c r="M16" s="206"/>
      <c r="N16" s="207"/>
      <c r="O16" s="208"/>
      <c r="P16" s="206"/>
      <c r="Q16" s="207"/>
      <c r="R16" s="209"/>
      <c r="S16" s="3"/>
      <c r="U16" s="63">
        <f t="shared" si="0"/>
        <v>0</v>
      </c>
      <c r="V16" s="60">
        <f t="shared" si="1"/>
        <v>0</v>
      </c>
      <c r="W16" s="61">
        <f t="shared" si="3"/>
        <v>0</v>
      </c>
      <c r="X16" s="62">
        <f>IF(A16="DQO",W16*$U$11/(3000),W16*$U$11/1000)</f>
        <v>0</v>
      </c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2.75">
      <c r="A17" s="247">
        <f>IF('Datos Generales'!D17&gt;0,'Datos Generales'!D17,"")</f>
      </c>
      <c r="B17" s="248"/>
      <c r="C17" s="249"/>
      <c r="D17" s="206"/>
      <c r="E17" s="207"/>
      <c r="F17" s="208"/>
      <c r="G17" s="206"/>
      <c r="H17" s="207"/>
      <c r="I17" s="208"/>
      <c r="J17" s="206"/>
      <c r="K17" s="207"/>
      <c r="L17" s="208"/>
      <c r="M17" s="206"/>
      <c r="N17" s="207"/>
      <c r="O17" s="208"/>
      <c r="P17" s="206"/>
      <c r="Q17" s="207"/>
      <c r="R17" s="209"/>
      <c r="S17" s="3"/>
      <c r="T17" s="10"/>
      <c r="U17" s="63">
        <f t="shared" si="0"/>
        <v>0</v>
      </c>
      <c r="V17" s="60">
        <f t="shared" si="1"/>
        <v>0</v>
      </c>
      <c r="W17" s="61">
        <f t="shared" si="3"/>
        <v>0</v>
      </c>
      <c r="X17" s="62">
        <f t="shared" si="2"/>
        <v>0</v>
      </c>
      <c r="Y17" s="10"/>
      <c r="AA17" s="10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2.75">
      <c r="A18" s="247">
        <f>IF('Datos Generales'!D18&gt;0,'Datos Generales'!D18,"")</f>
      </c>
      <c r="B18" s="248"/>
      <c r="C18" s="249"/>
      <c r="D18" s="206"/>
      <c r="E18" s="207"/>
      <c r="F18" s="208"/>
      <c r="G18" s="206"/>
      <c r="H18" s="207"/>
      <c r="I18" s="208"/>
      <c r="J18" s="206"/>
      <c r="K18" s="207"/>
      <c r="L18" s="208"/>
      <c r="M18" s="206"/>
      <c r="N18" s="207"/>
      <c r="O18" s="208"/>
      <c r="P18" s="206"/>
      <c r="Q18" s="207"/>
      <c r="R18" s="209"/>
      <c r="S18" s="3"/>
      <c r="T18" s="10"/>
      <c r="U18" s="63">
        <f t="shared" si="0"/>
        <v>0</v>
      </c>
      <c r="V18" s="60">
        <f t="shared" si="1"/>
        <v>0</v>
      </c>
      <c r="W18" s="61">
        <f t="shared" si="3"/>
        <v>0</v>
      </c>
      <c r="X18" s="62">
        <f t="shared" si="2"/>
        <v>0</v>
      </c>
      <c r="Y18" s="10"/>
      <c r="AA18" s="10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2.75">
      <c r="A19" s="247">
        <f>IF('Datos Generales'!D19&gt;0,'Datos Generales'!D19,"")</f>
      </c>
      <c r="B19" s="248"/>
      <c r="C19" s="249"/>
      <c r="D19" s="206"/>
      <c r="E19" s="207"/>
      <c r="F19" s="208"/>
      <c r="G19" s="206"/>
      <c r="H19" s="207"/>
      <c r="I19" s="208"/>
      <c r="J19" s="206"/>
      <c r="K19" s="207"/>
      <c r="L19" s="208"/>
      <c r="M19" s="206"/>
      <c r="N19" s="207"/>
      <c r="O19" s="208"/>
      <c r="P19" s="206"/>
      <c r="Q19" s="207"/>
      <c r="R19" s="209"/>
      <c r="S19" s="3"/>
      <c r="T19" s="10"/>
      <c r="U19" s="63">
        <f t="shared" si="0"/>
        <v>0</v>
      </c>
      <c r="V19" s="60">
        <f t="shared" si="1"/>
        <v>0</v>
      </c>
      <c r="W19" s="61">
        <f t="shared" si="3"/>
        <v>0</v>
      </c>
      <c r="X19" s="62">
        <f t="shared" si="2"/>
        <v>0</v>
      </c>
      <c r="Y19" s="10"/>
      <c r="AA19" s="10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2.75">
      <c r="A20" s="247">
        <f>IF('Datos Generales'!D20&gt;0,'Datos Generales'!D20,"")</f>
      </c>
      <c r="B20" s="248"/>
      <c r="C20" s="249"/>
      <c r="D20" s="206"/>
      <c r="E20" s="207"/>
      <c r="F20" s="208"/>
      <c r="G20" s="206"/>
      <c r="H20" s="207"/>
      <c r="I20" s="208"/>
      <c r="J20" s="206"/>
      <c r="K20" s="207"/>
      <c r="L20" s="208"/>
      <c r="M20" s="206"/>
      <c r="N20" s="207"/>
      <c r="O20" s="208"/>
      <c r="P20" s="206"/>
      <c r="Q20" s="207"/>
      <c r="R20" s="209"/>
      <c r="S20" s="3"/>
      <c r="T20" s="10"/>
      <c r="U20" s="63">
        <f t="shared" si="0"/>
        <v>0</v>
      </c>
      <c r="V20" s="60">
        <f t="shared" si="1"/>
        <v>0</v>
      </c>
      <c r="W20" s="61">
        <f t="shared" si="3"/>
        <v>0</v>
      </c>
      <c r="X20" s="62">
        <f t="shared" si="2"/>
        <v>0</v>
      </c>
      <c r="Y20" s="10"/>
      <c r="AA20" s="10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2.75">
      <c r="A21" s="247">
        <f>IF('Datos Generales'!D21&gt;0,'Datos Generales'!D21,"")</f>
      </c>
      <c r="B21" s="248"/>
      <c r="C21" s="249"/>
      <c r="D21" s="206"/>
      <c r="E21" s="207"/>
      <c r="F21" s="208"/>
      <c r="G21" s="206"/>
      <c r="H21" s="207"/>
      <c r="I21" s="208"/>
      <c r="J21" s="206"/>
      <c r="K21" s="207"/>
      <c r="L21" s="208"/>
      <c r="M21" s="206"/>
      <c r="N21" s="207"/>
      <c r="O21" s="208"/>
      <c r="P21" s="206"/>
      <c r="Q21" s="207"/>
      <c r="R21" s="209"/>
      <c r="S21" s="3"/>
      <c r="T21" s="10"/>
      <c r="U21" s="63">
        <f t="shared" si="0"/>
        <v>0</v>
      </c>
      <c r="V21" s="60">
        <f t="shared" si="1"/>
        <v>0</v>
      </c>
      <c r="W21" s="61">
        <f t="shared" si="3"/>
        <v>0</v>
      </c>
      <c r="X21" s="62">
        <f t="shared" si="2"/>
        <v>0</v>
      </c>
      <c r="Y21" s="10"/>
      <c r="AA21" s="10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2.75">
      <c r="A22" s="247">
        <f>IF('Datos Generales'!D22&gt;0,'Datos Generales'!D22,"")</f>
      </c>
      <c r="B22" s="248"/>
      <c r="C22" s="249"/>
      <c r="D22" s="206"/>
      <c r="E22" s="207"/>
      <c r="F22" s="208"/>
      <c r="G22" s="206"/>
      <c r="H22" s="207"/>
      <c r="I22" s="208"/>
      <c r="J22" s="206"/>
      <c r="K22" s="207"/>
      <c r="L22" s="208"/>
      <c r="M22" s="206"/>
      <c r="N22" s="207"/>
      <c r="O22" s="208"/>
      <c r="P22" s="206"/>
      <c r="Q22" s="207"/>
      <c r="R22" s="209"/>
      <c r="S22" s="3"/>
      <c r="T22" s="10"/>
      <c r="U22" s="63">
        <f t="shared" si="0"/>
        <v>0</v>
      </c>
      <c r="V22" s="60">
        <f t="shared" si="1"/>
        <v>0</v>
      </c>
      <c r="W22" s="61">
        <f t="shared" si="3"/>
        <v>0</v>
      </c>
      <c r="X22" s="62">
        <f t="shared" si="2"/>
        <v>0</v>
      </c>
      <c r="Y22" s="10"/>
      <c r="AA22" s="10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2.75">
      <c r="A23" s="247">
        <f>IF('Datos Generales'!D23&gt;0,'Datos Generales'!D23,"")</f>
      </c>
      <c r="B23" s="248"/>
      <c r="C23" s="249"/>
      <c r="D23" s="206"/>
      <c r="E23" s="207"/>
      <c r="F23" s="208"/>
      <c r="G23" s="206"/>
      <c r="H23" s="207"/>
      <c r="I23" s="208"/>
      <c r="J23" s="206"/>
      <c r="K23" s="207"/>
      <c r="L23" s="208"/>
      <c r="M23" s="206"/>
      <c r="N23" s="207"/>
      <c r="O23" s="208"/>
      <c r="P23" s="206"/>
      <c r="Q23" s="207"/>
      <c r="R23" s="209"/>
      <c r="S23" s="3"/>
      <c r="T23" s="10"/>
      <c r="U23" s="63">
        <f t="shared" si="0"/>
        <v>0</v>
      </c>
      <c r="V23" s="60">
        <f t="shared" si="1"/>
        <v>0</v>
      </c>
      <c r="W23" s="61">
        <f t="shared" si="3"/>
        <v>0</v>
      </c>
      <c r="X23" s="62">
        <f>IF(A23="DQO",W23*$U$11/(3000),W23*$U$11/1000)</f>
        <v>0</v>
      </c>
      <c r="Y23" s="10"/>
      <c r="AA23" s="10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2.75">
      <c r="A24" s="247">
        <f>IF('Datos Generales'!D24&gt;0,'Datos Generales'!D24,"")</f>
      </c>
      <c r="B24" s="248"/>
      <c r="C24" s="249"/>
      <c r="D24" s="206"/>
      <c r="E24" s="207"/>
      <c r="F24" s="208"/>
      <c r="G24" s="206"/>
      <c r="H24" s="207"/>
      <c r="I24" s="208"/>
      <c r="J24" s="206"/>
      <c r="K24" s="207"/>
      <c r="L24" s="208"/>
      <c r="M24" s="206"/>
      <c r="N24" s="207"/>
      <c r="O24" s="208"/>
      <c r="P24" s="206"/>
      <c r="Q24" s="207"/>
      <c r="R24" s="209"/>
      <c r="S24" s="3"/>
      <c r="T24" s="10"/>
      <c r="U24" s="63">
        <f t="shared" si="0"/>
        <v>0</v>
      </c>
      <c r="V24" s="60">
        <f t="shared" si="1"/>
        <v>0</v>
      </c>
      <c r="W24" s="61">
        <f t="shared" si="3"/>
        <v>0</v>
      </c>
      <c r="X24" s="62">
        <f t="shared" si="2"/>
        <v>0</v>
      </c>
      <c r="Y24" s="10"/>
      <c r="AA24" s="10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2.75">
      <c r="A25" s="247">
        <f>IF('Datos Generales'!D25&gt;0,'Datos Generales'!D25,"")</f>
      </c>
      <c r="B25" s="248"/>
      <c r="C25" s="249"/>
      <c r="D25" s="206"/>
      <c r="E25" s="207"/>
      <c r="F25" s="208"/>
      <c r="G25" s="206"/>
      <c r="H25" s="207"/>
      <c r="I25" s="208"/>
      <c r="J25" s="206"/>
      <c r="K25" s="207"/>
      <c r="L25" s="208"/>
      <c r="M25" s="206"/>
      <c r="N25" s="207"/>
      <c r="O25" s="208"/>
      <c r="P25" s="206"/>
      <c r="Q25" s="207"/>
      <c r="R25" s="209"/>
      <c r="S25" s="3"/>
      <c r="T25" s="10"/>
      <c r="U25" s="63">
        <f t="shared" si="0"/>
        <v>0</v>
      </c>
      <c r="V25" s="60">
        <f t="shared" si="1"/>
        <v>0</v>
      </c>
      <c r="W25" s="61">
        <f t="shared" si="3"/>
        <v>0</v>
      </c>
      <c r="X25" s="62">
        <f t="shared" si="2"/>
        <v>0</v>
      </c>
      <c r="Y25" s="10"/>
      <c r="AA25" s="10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2.75">
      <c r="A26" s="247">
        <f>IF('Datos Generales'!D26&gt;0,'Datos Generales'!D26,"")</f>
      </c>
      <c r="B26" s="248"/>
      <c r="C26" s="249"/>
      <c r="D26" s="206"/>
      <c r="E26" s="207"/>
      <c r="F26" s="208"/>
      <c r="G26" s="206"/>
      <c r="H26" s="207"/>
      <c r="I26" s="208"/>
      <c r="J26" s="206"/>
      <c r="K26" s="207"/>
      <c r="L26" s="208"/>
      <c r="M26" s="206"/>
      <c r="N26" s="207"/>
      <c r="O26" s="208"/>
      <c r="P26" s="206"/>
      <c r="Q26" s="207"/>
      <c r="R26" s="209"/>
      <c r="S26" s="3"/>
      <c r="T26" s="10"/>
      <c r="U26" s="63">
        <f t="shared" si="0"/>
        <v>0</v>
      </c>
      <c r="V26" s="60">
        <f t="shared" si="1"/>
        <v>0</v>
      </c>
      <c r="W26" s="61">
        <f t="shared" si="3"/>
        <v>0</v>
      </c>
      <c r="X26" s="62">
        <f t="shared" si="2"/>
        <v>0</v>
      </c>
      <c r="Y26" s="10"/>
      <c r="AA26" s="10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2.75">
      <c r="A27" s="247">
        <f>IF('Datos Generales'!D27&gt;0,'Datos Generales'!D27,"")</f>
      </c>
      <c r="B27" s="248"/>
      <c r="C27" s="249"/>
      <c r="D27" s="206"/>
      <c r="E27" s="207"/>
      <c r="F27" s="208"/>
      <c r="G27" s="206"/>
      <c r="H27" s="207"/>
      <c r="I27" s="208"/>
      <c r="J27" s="206"/>
      <c r="K27" s="207"/>
      <c r="L27" s="208"/>
      <c r="M27" s="206"/>
      <c r="N27" s="207"/>
      <c r="O27" s="208"/>
      <c r="P27" s="206"/>
      <c r="Q27" s="207"/>
      <c r="R27" s="209"/>
      <c r="S27" s="3"/>
      <c r="T27" s="10"/>
      <c r="U27" s="63">
        <f t="shared" si="0"/>
        <v>0</v>
      </c>
      <c r="V27" s="60">
        <f t="shared" si="1"/>
        <v>0</v>
      </c>
      <c r="W27" s="61">
        <f t="shared" si="3"/>
        <v>0</v>
      </c>
      <c r="X27" s="62">
        <f>IF(A27="DQO",W27*$U$11/(3000),W27*$U$11/1000)</f>
        <v>0</v>
      </c>
      <c r="Y27" s="10"/>
      <c r="AA27" s="10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2.75">
      <c r="A28" s="247">
        <f>IF('Datos Generales'!D28&gt;0,'Datos Generales'!D28,"")</f>
      </c>
      <c r="B28" s="248"/>
      <c r="C28" s="249"/>
      <c r="D28" s="206"/>
      <c r="E28" s="207"/>
      <c r="F28" s="208"/>
      <c r="G28" s="206"/>
      <c r="H28" s="207"/>
      <c r="I28" s="208"/>
      <c r="J28" s="206"/>
      <c r="K28" s="207"/>
      <c r="L28" s="208"/>
      <c r="M28" s="206"/>
      <c r="N28" s="207"/>
      <c r="O28" s="208"/>
      <c r="P28" s="206"/>
      <c r="Q28" s="207"/>
      <c r="R28" s="209"/>
      <c r="S28" s="3"/>
      <c r="T28" s="10"/>
      <c r="U28" s="63">
        <f t="shared" si="0"/>
        <v>0</v>
      </c>
      <c r="V28" s="60">
        <f t="shared" si="1"/>
        <v>0</v>
      </c>
      <c r="W28" s="61">
        <f t="shared" si="3"/>
        <v>0</v>
      </c>
      <c r="X28" s="62">
        <f>IF(A28="DQO",W28*$U$11/(3000),W28*$U$11/1000)</f>
        <v>0</v>
      </c>
      <c r="Y28" s="10"/>
      <c r="AA28" s="10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2.75">
      <c r="A29" s="247">
        <f>IF('Datos Generales'!D29&gt;0,'Datos Generales'!D29,"")</f>
      </c>
      <c r="B29" s="248"/>
      <c r="C29" s="249"/>
      <c r="D29" s="206"/>
      <c r="E29" s="207"/>
      <c r="F29" s="208"/>
      <c r="G29" s="206"/>
      <c r="H29" s="207"/>
      <c r="I29" s="208"/>
      <c r="J29" s="206"/>
      <c r="K29" s="207"/>
      <c r="L29" s="208"/>
      <c r="M29" s="206"/>
      <c r="N29" s="207"/>
      <c r="O29" s="208"/>
      <c r="P29" s="206"/>
      <c r="Q29" s="207"/>
      <c r="R29" s="209"/>
      <c r="S29" s="3"/>
      <c r="T29" s="10"/>
      <c r="U29" s="63">
        <f t="shared" si="0"/>
        <v>0</v>
      </c>
      <c r="V29" s="60">
        <f t="shared" si="1"/>
        <v>0</v>
      </c>
      <c r="W29" s="61">
        <f t="shared" si="3"/>
        <v>0</v>
      </c>
      <c r="X29" s="62">
        <f t="shared" si="2"/>
        <v>0</v>
      </c>
      <c r="Y29" s="10"/>
      <c r="AA29" s="10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2.75">
      <c r="A30" s="247">
        <f>IF('Datos Generales'!D30&gt;0,'Datos Generales'!D30,"")</f>
      </c>
      <c r="B30" s="248"/>
      <c r="C30" s="249"/>
      <c r="D30" s="206"/>
      <c r="E30" s="207"/>
      <c r="F30" s="208"/>
      <c r="G30" s="206"/>
      <c r="H30" s="207"/>
      <c r="I30" s="208"/>
      <c r="J30" s="206"/>
      <c r="K30" s="207"/>
      <c r="L30" s="208"/>
      <c r="M30" s="206"/>
      <c r="N30" s="207"/>
      <c r="O30" s="208"/>
      <c r="P30" s="206"/>
      <c r="Q30" s="207"/>
      <c r="R30" s="209"/>
      <c r="S30" s="3"/>
      <c r="T30" s="10"/>
      <c r="U30" s="63">
        <f t="shared" si="0"/>
        <v>0</v>
      </c>
      <c r="V30" s="60">
        <f t="shared" si="1"/>
        <v>0</v>
      </c>
      <c r="W30" s="61">
        <f t="shared" si="3"/>
        <v>0</v>
      </c>
      <c r="X30" s="62">
        <f t="shared" si="2"/>
        <v>0</v>
      </c>
      <c r="Y30" s="10"/>
      <c r="AA30" s="10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2.75">
      <c r="A31" s="247">
        <f>IF('Datos Generales'!D31&gt;0,'Datos Generales'!D31,"")</f>
      </c>
      <c r="B31" s="248"/>
      <c r="C31" s="249"/>
      <c r="D31" s="206"/>
      <c r="E31" s="207"/>
      <c r="F31" s="208"/>
      <c r="G31" s="206"/>
      <c r="H31" s="207"/>
      <c r="I31" s="208"/>
      <c r="J31" s="206"/>
      <c r="K31" s="207"/>
      <c r="L31" s="208"/>
      <c r="M31" s="206"/>
      <c r="N31" s="207"/>
      <c r="O31" s="208"/>
      <c r="P31" s="206"/>
      <c r="Q31" s="207"/>
      <c r="R31" s="209"/>
      <c r="S31" s="3"/>
      <c r="T31" s="10"/>
      <c r="U31" s="63">
        <f t="shared" si="0"/>
        <v>0</v>
      </c>
      <c r="V31" s="60">
        <f t="shared" si="1"/>
        <v>0</v>
      </c>
      <c r="W31" s="61">
        <f t="shared" si="3"/>
        <v>0</v>
      </c>
      <c r="X31" s="62">
        <f>IF(A31="DQO",W31*$U$11/(3000),W31*$U$11/1000)</f>
        <v>0</v>
      </c>
      <c r="Y31" s="10"/>
      <c r="AA31" s="10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2.75">
      <c r="A32" s="247">
        <f>IF('Datos Generales'!D32&gt;0,'Datos Generales'!D32,"")</f>
      </c>
      <c r="B32" s="248"/>
      <c r="C32" s="249"/>
      <c r="D32" s="206"/>
      <c r="E32" s="207"/>
      <c r="F32" s="208"/>
      <c r="G32" s="206"/>
      <c r="H32" s="207"/>
      <c r="I32" s="208"/>
      <c r="J32" s="206"/>
      <c r="K32" s="207"/>
      <c r="L32" s="208"/>
      <c r="M32" s="206"/>
      <c r="N32" s="207"/>
      <c r="O32" s="208"/>
      <c r="P32" s="206"/>
      <c r="Q32" s="207"/>
      <c r="R32" s="209"/>
      <c r="S32" s="3"/>
      <c r="T32" s="10"/>
      <c r="U32" s="63">
        <f t="shared" si="0"/>
        <v>0</v>
      </c>
      <c r="V32" s="60">
        <f t="shared" si="1"/>
        <v>0</v>
      </c>
      <c r="W32" s="61">
        <f t="shared" si="3"/>
        <v>0</v>
      </c>
      <c r="X32" s="62">
        <f t="shared" si="2"/>
        <v>0</v>
      </c>
      <c r="Y32" s="10"/>
      <c r="AA32" s="10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2.75">
      <c r="A33" s="247">
        <f>IF('Datos Generales'!D33&gt;0,'Datos Generales'!D33,"")</f>
      </c>
      <c r="B33" s="248"/>
      <c r="C33" s="249"/>
      <c r="D33" s="206"/>
      <c r="E33" s="207"/>
      <c r="F33" s="208"/>
      <c r="G33" s="206"/>
      <c r="H33" s="207"/>
      <c r="I33" s="208"/>
      <c r="J33" s="206"/>
      <c r="K33" s="207"/>
      <c r="L33" s="208"/>
      <c r="M33" s="206"/>
      <c r="N33" s="207"/>
      <c r="O33" s="208"/>
      <c r="P33" s="206"/>
      <c r="Q33" s="207"/>
      <c r="R33" s="209"/>
      <c r="S33" s="3"/>
      <c r="T33" s="10"/>
      <c r="U33" s="63">
        <f t="shared" si="0"/>
        <v>0</v>
      </c>
      <c r="V33" s="60">
        <f t="shared" si="1"/>
        <v>0</v>
      </c>
      <c r="W33" s="61">
        <f t="shared" si="3"/>
        <v>0</v>
      </c>
      <c r="X33" s="62">
        <f t="shared" si="2"/>
        <v>0</v>
      </c>
      <c r="Y33" s="10"/>
      <c r="AA33" s="10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2.75">
      <c r="A34" s="247">
        <f>IF('Datos Generales'!D34&gt;0,'Datos Generales'!D34,"")</f>
      </c>
      <c r="B34" s="248"/>
      <c r="C34" s="249"/>
      <c r="D34" s="206"/>
      <c r="E34" s="207"/>
      <c r="F34" s="208"/>
      <c r="G34" s="206"/>
      <c r="H34" s="207"/>
      <c r="I34" s="208"/>
      <c r="J34" s="206"/>
      <c r="K34" s="207"/>
      <c r="L34" s="208"/>
      <c r="M34" s="206"/>
      <c r="N34" s="207"/>
      <c r="O34" s="208"/>
      <c r="P34" s="206"/>
      <c r="Q34" s="207"/>
      <c r="R34" s="209"/>
      <c r="S34" s="3"/>
      <c r="T34" s="10"/>
      <c r="U34" s="63">
        <f t="shared" si="0"/>
        <v>0</v>
      </c>
      <c r="V34" s="60">
        <f t="shared" si="1"/>
        <v>0</v>
      </c>
      <c r="W34" s="61">
        <f t="shared" si="3"/>
        <v>0</v>
      </c>
      <c r="X34" s="62">
        <f t="shared" si="2"/>
        <v>0</v>
      </c>
      <c r="Y34" s="10"/>
      <c r="AA34" s="10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2.75">
      <c r="A35" s="247">
        <f>IF('Datos Generales'!D35&gt;0,'Datos Generales'!D35,"")</f>
      </c>
      <c r="B35" s="248"/>
      <c r="C35" s="249"/>
      <c r="D35" s="206"/>
      <c r="E35" s="207"/>
      <c r="F35" s="208"/>
      <c r="G35" s="206"/>
      <c r="H35" s="207"/>
      <c r="I35" s="208"/>
      <c r="J35" s="206"/>
      <c r="K35" s="207"/>
      <c r="L35" s="208"/>
      <c r="M35" s="206"/>
      <c r="N35" s="207"/>
      <c r="O35" s="208"/>
      <c r="P35" s="206"/>
      <c r="Q35" s="207"/>
      <c r="R35" s="209"/>
      <c r="S35" s="3"/>
      <c r="T35" s="10"/>
      <c r="U35" s="63">
        <f t="shared" si="0"/>
        <v>0</v>
      </c>
      <c r="V35" s="60">
        <f t="shared" si="1"/>
        <v>0</v>
      </c>
      <c r="W35" s="61">
        <f t="shared" si="3"/>
        <v>0</v>
      </c>
      <c r="X35" s="62">
        <f t="shared" si="2"/>
        <v>0</v>
      </c>
      <c r="Y35" s="10"/>
      <c r="AA35" s="10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2.75">
      <c r="A36" s="247">
        <f>IF('Datos Generales'!D36&gt;0,'Datos Generales'!D36,"")</f>
      </c>
      <c r="B36" s="248"/>
      <c r="C36" s="249"/>
      <c r="D36" s="206"/>
      <c r="E36" s="207"/>
      <c r="F36" s="208"/>
      <c r="G36" s="206"/>
      <c r="H36" s="207"/>
      <c r="I36" s="208"/>
      <c r="J36" s="206"/>
      <c r="K36" s="207"/>
      <c r="L36" s="208"/>
      <c r="M36" s="206"/>
      <c r="N36" s="207"/>
      <c r="O36" s="208"/>
      <c r="P36" s="206"/>
      <c r="Q36" s="207"/>
      <c r="R36" s="209"/>
      <c r="S36" s="3"/>
      <c r="T36" s="10"/>
      <c r="U36" s="63">
        <f t="shared" si="0"/>
        <v>0</v>
      </c>
      <c r="V36" s="60">
        <f t="shared" si="1"/>
        <v>0</v>
      </c>
      <c r="W36" s="61">
        <f t="shared" si="3"/>
        <v>0</v>
      </c>
      <c r="X36" s="62">
        <f t="shared" si="2"/>
        <v>0</v>
      </c>
      <c r="Y36" s="10"/>
      <c r="AA36" s="10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3.5" thickBot="1">
      <c r="A37" s="247">
        <f>IF('Datos Generales'!D37&gt;0,'Datos Generales'!D37,"")</f>
      </c>
      <c r="B37" s="248"/>
      <c r="C37" s="249"/>
      <c r="D37" s="199"/>
      <c r="E37" s="200"/>
      <c r="F37" s="201"/>
      <c r="G37" s="199"/>
      <c r="H37" s="200"/>
      <c r="I37" s="201"/>
      <c r="J37" s="199"/>
      <c r="K37" s="200"/>
      <c r="L37" s="201"/>
      <c r="M37" s="199"/>
      <c r="N37" s="200"/>
      <c r="O37" s="201"/>
      <c r="P37" s="199"/>
      <c r="Q37" s="200"/>
      <c r="R37" s="202"/>
      <c r="S37" s="3"/>
      <c r="T37" s="10"/>
      <c r="U37" s="64">
        <f t="shared" si="0"/>
        <v>0</v>
      </c>
      <c r="V37" s="65">
        <f t="shared" si="1"/>
        <v>0</v>
      </c>
      <c r="W37" s="66">
        <f t="shared" si="3"/>
        <v>0</v>
      </c>
      <c r="X37" s="67">
        <f>IF(A37="DQO",W37*$U$11/(3000),W37*$U$11/1000)</f>
        <v>0</v>
      </c>
      <c r="Y37" s="10"/>
      <c r="AA37" s="10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3.5" thickBot="1">
      <c r="A38" s="68"/>
      <c r="B38" s="68"/>
      <c r="C38" s="6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3"/>
      <c r="T38" s="10"/>
      <c r="U38" s="69"/>
      <c r="V38" s="69"/>
      <c r="Y38" s="10"/>
      <c r="AA38" s="10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30" customHeight="1">
      <c r="A39" s="238" t="s">
        <v>212</v>
      </c>
      <c r="B39" s="240" t="s">
        <v>198</v>
      </c>
      <c r="C39" s="241"/>
      <c r="D39" s="241"/>
      <c r="E39" s="241"/>
      <c r="F39" s="241"/>
      <c r="G39" s="241"/>
      <c r="H39" s="241"/>
      <c r="I39" s="241"/>
      <c r="J39" s="242" t="s">
        <v>199</v>
      </c>
      <c r="K39" s="242"/>
      <c r="L39" s="242" t="s">
        <v>200</v>
      </c>
      <c r="M39" s="242"/>
      <c r="N39" s="242"/>
      <c r="O39" s="242"/>
      <c r="P39" s="242"/>
      <c r="Q39" s="242"/>
      <c r="R39" s="243"/>
      <c r="S39" s="3"/>
      <c r="T39" s="10"/>
      <c r="U39" s="69"/>
      <c r="V39" s="69"/>
      <c r="Y39" s="10"/>
      <c r="AA39" s="10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21" customHeight="1" thickBot="1">
      <c r="A40" s="239"/>
      <c r="B40" s="45"/>
      <c r="C40" s="46"/>
      <c r="D40" s="46"/>
      <c r="E40" s="46"/>
      <c r="F40" s="46"/>
      <c r="G40" s="46"/>
      <c r="H40" s="46"/>
      <c r="I40" s="46"/>
      <c r="J40" s="244"/>
      <c r="K40" s="244"/>
      <c r="L40" s="245"/>
      <c r="M40" s="245"/>
      <c r="N40" s="245"/>
      <c r="O40" s="245"/>
      <c r="P40" s="245"/>
      <c r="Q40" s="245"/>
      <c r="R40" s="246"/>
      <c r="S40" s="3"/>
      <c r="T40" s="10"/>
      <c r="U40" s="69"/>
      <c r="V40" s="69"/>
      <c r="Y40" s="10"/>
      <c r="AA40" s="10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22" s="10" customFormat="1" ht="12.75">
      <c r="A41" s="68"/>
      <c r="B41" s="68"/>
      <c r="C41" s="68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U41" s="71"/>
      <c r="V41" s="71"/>
    </row>
    <row r="42" spans="1:62" ht="24.75" customHeight="1" thickBo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3"/>
      <c r="T42" s="10"/>
      <c r="U42" s="10"/>
      <c r="V42" s="10"/>
      <c r="W42" s="10"/>
      <c r="X42" s="10"/>
      <c r="Y42" s="10"/>
      <c r="Z42" s="10"/>
      <c r="AA42" s="10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3.5" thickBot="1">
      <c r="A43" s="233">
        <v>2</v>
      </c>
      <c r="B43" s="235" t="s">
        <v>206</v>
      </c>
      <c r="C43" s="236"/>
      <c r="D43" s="224"/>
      <c r="E43" s="225"/>
      <c r="F43" s="237"/>
      <c r="G43" s="224"/>
      <c r="H43" s="225"/>
      <c r="I43" s="237"/>
      <c r="J43" s="224"/>
      <c r="K43" s="225"/>
      <c r="L43" s="237"/>
      <c r="M43" s="224"/>
      <c r="N43" s="225"/>
      <c r="O43" s="237"/>
      <c r="P43" s="224"/>
      <c r="Q43" s="225"/>
      <c r="R43" s="226"/>
      <c r="S43" s="3"/>
      <c r="T43" s="10"/>
      <c r="U43" s="10"/>
      <c r="V43" s="10"/>
      <c r="W43" s="10"/>
      <c r="X43" s="10"/>
      <c r="Y43" s="10"/>
      <c r="Z43" s="10"/>
      <c r="AA43" s="10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3.5" thickBot="1">
      <c r="A44" s="234"/>
      <c r="B44" s="227" t="s">
        <v>193</v>
      </c>
      <c r="C44" s="228"/>
      <c r="D44" s="229"/>
      <c r="E44" s="230"/>
      <c r="F44" s="231"/>
      <c r="G44" s="229"/>
      <c r="H44" s="230"/>
      <c r="I44" s="231"/>
      <c r="J44" s="229"/>
      <c r="K44" s="230"/>
      <c r="L44" s="231"/>
      <c r="M44" s="229"/>
      <c r="N44" s="230"/>
      <c r="O44" s="231"/>
      <c r="P44" s="229"/>
      <c r="Q44" s="230"/>
      <c r="R44" s="232"/>
      <c r="S44" s="3"/>
      <c r="T44" s="10"/>
      <c r="U44" s="55" t="s">
        <v>207</v>
      </c>
      <c r="V44" s="56" t="s">
        <v>208</v>
      </c>
      <c r="W44" s="57"/>
      <c r="X44" s="58"/>
      <c r="Y44" s="10"/>
      <c r="Z44" s="10"/>
      <c r="AA44" s="10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26.25" customHeight="1" thickBot="1">
      <c r="A45" s="217" t="s">
        <v>210</v>
      </c>
      <c r="B45" s="218"/>
      <c r="C45" s="219"/>
      <c r="D45" s="220" t="s">
        <v>211</v>
      </c>
      <c r="E45" s="221"/>
      <c r="F45" s="222"/>
      <c r="G45" s="220" t="s">
        <v>211</v>
      </c>
      <c r="H45" s="221"/>
      <c r="I45" s="222"/>
      <c r="J45" s="220" t="s">
        <v>211</v>
      </c>
      <c r="K45" s="221"/>
      <c r="L45" s="222"/>
      <c r="M45" s="220" t="s">
        <v>211</v>
      </c>
      <c r="N45" s="221"/>
      <c r="O45" s="222"/>
      <c r="P45" s="220" t="s">
        <v>211</v>
      </c>
      <c r="Q45" s="221"/>
      <c r="R45" s="223"/>
      <c r="S45" s="3"/>
      <c r="T45" s="10"/>
      <c r="U45" s="59">
        <f>J40</f>
        <v>0</v>
      </c>
      <c r="V45" s="60"/>
      <c r="W45" s="61" t="s">
        <v>209</v>
      </c>
      <c r="X45" s="62" t="s">
        <v>1</v>
      </c>
      <c r="Y45" s="10"/>
      <c r="Z45" s="10"/>
      <c r="AA45" s="10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2.75">
      <c r="A46" s="210">
        <f aca="true" t="shared" si="4" ref="A46:A71">A12</f>
      </c>
      <c r="B46" s="211"/>
      <c r="C46" s="212"/>
      <c r="D46" s="213"/>
      <c r="E46" s="214"/>
      <c r="F46" s="215"/>
      <c r="G46" s="213"/>
      <c r="H46" s="214"/>
      <c r="I46" s="215"/>
      <c r="J46" s="213"/>
      <c r="K46" s="214"/>
      <c r="L46" s="215"/>
      <c r="M46" s="213"/>
      <c r="N46" s="214"/>
      <c r="O46" s="215"/>
      <c r="P46" s="213"/>
      <c r="Q46" s="214"/>
      <c r="R46" s="216"/>
      <c r="S46" s="3"/>
      <c r="T46" s="10"/>
      <c r="U46" s="63">
        <f aca="true" t="shared" si="5" ref="U46:U71">IF(COUNT(D46:R46)&gt;0,MEDIAN(D46:R46),0)</f>
        <v>0</v>
      </c>
      <c r="V46" s="60">
        <f aca="true" t="shared" si="6" ref="V46:V71">IF(COUNT(D46:R46)&gt;0,AVERAGE(D46:R46),0)</f>
        <v>0</v>
      </c>
      <c r="W46" s="61">
        <f aca="true" t="shared" si="7" ref="W46:W71">IF(V46&gt;U46,V46,U46)</f>
        <v>0</v>
      </c>
      <c r="X46" s="62">
        <f>IF(A46="DQO",W46*$U$45/(3000),W46*$U$45/1000)</f>
        <v>0</v>
      </c>
      <c r="Y46" s="10"/>
      <c r="Z46" s="10"/>
      <c r="AA46" s="10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2.75">
      <c r="A47" s="203">
        <f t="shared" si="4"/>
      </c>
      <c r="B47" s="204"/>
      <c r="C47" s="205"/>
      <c r="D47" s="206"/>
      <c r="E47" s="207"/>
      <c r="F47" s="208"/>
      <c r="G47" s="206"/>
      <c r="H47" s="207"/>
      <c r="I47" s="208"/>
      <c r="J47" s="206"/>
      <c r="K47" s="207"/>
      <c r="L47" s="208"/>
      <c r="M47" s="206"/>
      <c r="N47" s="207"/>
      <c r="O47" s="208"/>
      <c r="P47" s="206"/>
      <c r="Q47" s="207"/>
      <c r="R47" s="209"/>
      <c r="S47" s="3"/>
      <c r="T47" s="10"/>
      <c r="U47" s="63">
        <f t="shared" si="5"/>
        <v>0</v>
      </c>
      <c r="V47" s="60">
        <f t="shared" si="6"/>
        <v>0</v>
      </c>
      <c r="W47" s="61">
        <f t="shared" si="7"/>
        <v>0</v>
      </c>
      <c r="X47" s="62">
        <f aca="true" t="shared" si="8" ref="X47:X71">IF(A47="DQO",W47*$U$45/(3000),W47*$U$45/1000)</f>
        <v>0</v>
      </c>
      <c r="Y47" s="10"/>
      <c r="Z47" s="10"/>
      <c r="AA47" s="10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2.75">
      <c r="A48" s="210">
        <f t="shared" si="4"/>
      </c>
      <c r="B48" s="211"/>
      <c r="C48" s="212"/>
      <c r="D48" s="206"/>
      <c r="E48" s="207"/>
      <c r="F48" s="208"/>
      <c r="G48" s="206"/>
      <c r="H48" s="207"/>
      <c r="I48" s="208"/>
      <c r="J48" s="206"/>
      <c r="K48" s="207"/>
      <c r="L48" s="208"/>
      <c r="M48" s="206"/>
      <c r="N48" s="207"/>
      <c r="O48" s="208"/>
      <c r="P48" s="206"/>
      <c r="Q48" s="207"/>
      <c r="R48" s="209"/>
      <c r="S48" s="3"/>
      <c r="T48" s="10"/>
      <c r="U48" s="63">
        <f t="shared" si="5"/>
        <v>0</v>
      </c>
      <c r="V48" s="60">
        <f t="shared" si="6"/>
        <v>0</v>
      </c>
      <c r="W48" s="61">
        <f t="shared" si="7"/>
        <v>0</v>
      </c>
      <c r="X48" s="62">
        <f t="shared" si="8"/>
        <v>0</v>
      </c>
      <c r="Y48" s="10"/>
      <c r="Z48" s="10"/>
      <c r="AA48" s="10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12.75">
      <c r="A49" s="210">
        <f t="shared" si="4"/>
      </c>
      <c r="B49" s="211"/>
      <c r="C49" s="212"/>
      <c r="D49" s="206"/>
      <c r="E49" s="207"/>
      <c r="F49" s="208"/>
      <c r="G49" s="206"/>
      <c r="H49" s="207"/>
      <c r="I49" s="208"/>
      <c r="J49" s="206"/>
      <c r="K49" s="207"/>
      <c r="L49" s="208"/>
      <c r="M49" s="206"/>
      <c r="N49" s="207"/>
      <c r="O49" s="208"/>
      <c r="P49" s="206"/>
      <c r="Q49" s="207"/>
      <c r="R49" s="209"/>
      <c r="S49" s="3"/>
      <c r="T49" s="10"/>
      <c r="U49" s="63">
        <f t="shared" si="5"/>
        <v>0</v>
      </c>
      <c r="V49" s="60">
        <f t="shared" si="6"/>
        <v>0</v>
      </c>
      <c r="W49" s="61">
        <f t="shared" si="7"/>
        <v>0</v>
      </c>
      <c r="X49" s="62">
        <f t="shared" si="8"/>
        <v>0</v>
      </c>
      <c r="Y49" s="10"/>
      <c r="Z49" s="10"/>
      <c r="AA49" s="10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2.75">
      <c r="A50" s="203">
        <f t="shared" si="4"/>
      </c>
      <c r="B50" s="204"/>
      <c r="C50" s="205"/>
      <c r="D50" s="206"/>
      <c r="E50" s="207"/>
      <c r="F50" s="208"/>
      <c r="G50" s="206"/>
      <c r="H50" s="207"/>
      <c r="I50" s="208"/>
      <c r="J50" s="206"/>
      <c r="K50" s="207"/>
      <c r="L50" s="208"/>
      <c r="M50" s="206"/>
      <c r="N50" s="207"/>
      <c r="O50" s="208"/>
      <c r="P50" s="206"/>
      <c r="Q50" s="207"/>
      <c r="R50" s="209"/>
      <c r="S50" s="3"/>
      <c r="T50" s="10"/>
      <c r="U50" s="63">
        <f t="shared" si="5"/>
        <v>0</v>
      </c>
      <c r="V50" s="60">
        <f t="shared" si="6"/>
        <v>0</v>
      </c>
      <c r="W50" s="61">
        <f t="shared" si="7"/>
        <v>0</v>
      </c>
      <c r="X50" s="62">
        <f t="shared" si="8"/>
        <v>0</v>
      </c>
      <c r="Y50" s="10"/>
      <c r="Z50" s="10"/>
      <c r="AA50" s="10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2.75">
      <c r="A51" s="203">
        <f t="shared" si="4"/>
      </c>
      <c r="B51" s="204"/>
      <c r="C51" s="205"/>
      <c r="D51" s="206"/>
      <c r="E51" s="207"/>
      <c r="F51" s="208"/>
      <c r="G51" s="206"/>
      <c r="H51" s="207"/>
      <c r="I51" s="208"/>
      <c r="J51" s="206"/>
      <c r="K51" s="207"/>
      <c r="L51" s="208"/>
      <c r="M51" s="206"/>
      <c r="N51" s="207"/>
      <c r="O51" s="208"/>
      <c r="P51" s="206"/>
      <c r="Q51" s="207"/>
      <c r="R51" s="209"/>
      <c r="S51" s="3"/>
      <c r="T51" s="10"/>
      <c r="U51" s="63">
        <f t="shared" si="5"/>
        <v>0</v>
      </c>
      <c r="V51" s="60">
        <f t="shared" si="6"/>
        <v>0</v>
      </c>
      <c r="W51" s="61">
        <f t="shared" si="7"/>
        <v>0</v>
      </c>
      <c r="X51" s="62">
        <f t="shared" si="8"/>
        <v>0</v>
      </c>
      <c r="Y51" s="10"/>
      <c r="Z51" s="10"/>
      <c r="AA51" s="10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2.75">
      <c r="A52" s="203">
        <f t="shared" si="4"/>
      </c>
      <c r="B52" s="204"/>
      <c r="C52" s="205"/>
      <c r="D52" s="206"/>
      <c r="E52" s="207"/>
      <c r="F52" s="208"/>
      <c r="G52" s="206"/>
      <c r="H52" s="207"/>
      <c r="I52" s="208"/>
      <c r="J52" s="206"/>
      <c r="K52" s="207"/>
      <c r="L52" s="208"/>
      <c r="M52" s="206"/>
      <c r="N52" s="207"/>
      <c r="O52" s="208"/>
      <c r="P52" s="206"/>
      <c r="Q52" s="207"/>
      <c r="R52" s="209"/>
      <c r="S52" s="3"/>
      <c r="T52" s="10"/>
      <c r="U52" s="63">
        <f t="shared" si="5"/>
        <v>0</v>
      </c>
      <c r="V52" s="60">
        <f t="shared" si="6"/>
        <v>0</v>
      </c>
      <c r="W52" s="61">
        <f t="shared" si="7"/>
        <v>0</v>
      </c>
      <c r="X52" s="62">
        <f t="shared" si="8"/>
        <v>0</v>
      </c>
      <c r="Y52" s="10"/>
      <c r="Z52" s="10"/>
      <c r="AA52" s="10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2.75">
      <c r="A53" s="203">
        <f t="shared" si="4"/>
      </c>
      <c r="B53" s="204"/>
      <c r="C53" s="205"/>
      <c r="D53" s="206"/>
      <c r="E53" s="207"/>
      <c r="F53" s="208"/>
      <c r="G53" s="206"/>
      <c r="H53" s="207"/>
      <c r="I53" s="208"/>
      <c r="J53" s="206"/>
      <c r="K53" s="207"/>
      <c r="L53" s="208"/>
      <c r="M53" s="206"/>
      <c r="N53" s="207"/>
      <c r="O53" s="208"/>
      <c r="P53" s="206"/>
      <c r="Q53" s="207"/>
      <c r="R53" s="209"/>
      <c r="S53" s="3"/>
      <c r="T53" s="10"/>
      <c r="U53" s="63">
        <f t="shared" si="5"/>
        <v>0</v>
      </c>
      <c r="V53" s="60">
        <f t="shared" si="6"/>
        <v>0</v>
      </c>
      <c r="W53" s="61">
        <f t="shared" si="7"/>
        <v>0</v>
      </c>
      <c r="X53" s="62">
        <f t="shared" si="8"/>
        <v>0</v>
      </c>
      <c r="Y53" s="10"/>
      <c r="Z53" s="10"/>
      <c r="AA53" s="10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2.75">
      <c r="A54" s="203">
        <f t="shared" si="4"/>
      </c>
      <c r="B54" s="204"/>
      <c r="C54" s="205"/>
      <c r="D54" s="206"/>
      <c r="E54" s="207"/>
      <c r="F54" s="208"/>
      <c r="G54" s="206"/>
      <c r="H54" s="207"/>
      <c r="I54" s="208"/>
      <c r="J54" s="206"/>
      <c r="K54" s="207"/>
      <c r="L54" s="208"/>
      <c r="M54" s="206"/>
      <c r="N54" s="207"/>
      <c r="O54" s="208"/>
      <c r="P54" s="206"/>
      <c r="Q54" s="207"/>
      <c r="R54" s="209"/>
      <c r="S54" s="3"/>
      <c r="T54" s="10"/>
      <c r="U54" s="63">
        <f t="shared" si="5"/>
        <v>0</v>
      </c>
      <c r="V54" s="60">
        <f t="shared" si="6"/>
        <v>0</v>
      </c>
      <c r="W54" s="61">
        <f t="shared" si="7"/>
        <v>0</v>
      </c>
      <c r="X54" s="62">
        <f t="shared" si="8"/>
        <v>0</v>
      </c>
      <c r="Y54" s="10"/>
      <c r="Z54" s="10"/>
      <c r="AA54" s="10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2.75">
      <c r="A55" s="203">
        <f t="shared" si="4"/>
      </c>
      <c r="B55" s="204"/>
      <c r="C55" s="205"/>
      <c r="D55" s="206"/>
      <c r="E55" s="207"/>
      <c r="F55" s="208"/>
      <c r="G55" s="206"/>
      <c r="H55" s="207"/>
      <c r="I55" s="208"/>
      <c r="J55" s="206"/>
      <c r="K55" s="207"/>
      <c r="L55" s="208"/>
      <c r="M55" s="206"/>
      <c r="N55" s="207"/>
      <c r="O55" s="208"/>
      <c r="P55" s="206"/>
      <c r="Q55" s="207"/>
      <c r="R55" s="209"/>
      <c r="S55" s="3"/>
      <c r="T55" s="10"/>
      <c r="U55" s="63">
        <f t="shared" si="5"/>
        <v>0</v>
      </c>
      <c r="V55" s="60">
        <f t="shared" si="6"/>
        <v>0</v>
      </c>
      <c r="W55" s="61">
        <f t="shared" si="7"/>
        <v>0</v>
      </c>
      <c r="X55" s="62">
        <f t="shared" si="8"/>
        <v>0</v>
      </c>
      <c r="Y55" s="10"/>
      <c r="Z55" s="10"/>
      <c r="AA55" s="10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2.75">
      <c r="A56" s="203">
        <f t="shared" si="4"/>
      </c>
      <c r="B56" s="204"/>
      <c r="C56" s="205"/>
      <c r="D56" s="206"/>
      <c r="E56" s="207"/>
      <c r="F56" s="208"/>
      <c r="G56" s="206"/>
      <c r="H56" s="207"/>
      <c r="I56" s="208"/>
      <c r="J56" s="206"/>
      <c r="K56" s="207"/>
      <c r="L56" s="208"/>
      <c r="M56" s="206"/>
      <c r="N56" s="207"/>
      <c r="O56" s="208"/>
      <c r="P56" s="206"/>
      <c r="Q56" s="207"/>
      <c r="R56" s="209"/>
      <c r="S56" s="3"/>
      <c r="T56" s="10"/>
      <c r="U56" s="63">
        <f t="shared" si="5"/>
        <v>0</v>
      </c>
      <c r="V56" s="60">
        <f t="shared" si="6"/>
        <v>0</v>
      </c>
      <c r="W56" s="61">
        <f t="shared" si="7"/>
        <v>0</v>
      </c>
      <c r="X56" s="62">
        <f t="shared" si="8"/>
        <v>0</v>
      </c>
      <c r="Y56" s="10"/>
      <c r="Z56" s="10"/>
      <c r="AA56" s="10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12.75">
      <c r="A57" s="203">
        <f t="shared" si="4"/>
      </c>
      <c r="B57" s="204"/>
      <c r="C57" s="205"/>
      <c r="D57" s="206"/>
      <c r="E57" s="207"/>
      <c r="F57" s="208"/>
      <c r="G57" s="206"/>
      <c r="H57" s="207"/>
      <c r="I57" s="208"/>
      <c r="J57" s="206"/>
      <c r="K57" s="207"/>
      <c r="L57" s="208"/>
      <c r="M57" s="206"/>
      <c r="N57" s="207"/>
      <c r="O57" s="208"/>
      <c r="P57" s="206"/>
      <c r="Q57" s="207"/>
      <c r="R57" s="209"/>
      <c r="S57" s="3"/>
      <c r="T57" s="10"/>
      <c r="U57" s="63">
        <f t="shared" si="5"/>
        <v>0</v>
      </c>
      <c r="V57" s="60">
        <f t="shared" si="6"/>
        <v>0</v>
      </c>
      <c r="W57" s="61">
        <f t="shared" si="7"/>
        <v>0</v>
      </c>
      <c r="X57" s="62">
        <f t="shared" si="8"/>
        <v>0</v>
      </c>
      <c r="Y57" s="10"/>
      <c r="Z57" s="10"/>
      <c r="AA57" s="10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2.75">
      <c r="A58" s="203">
        <f t="shared" si="4"/>
      </c>
      <c r="B58" s="204"/>
      <c r="C58" s="205"/>
      <c r="D58" s="206"/>
      <c r="E58" s="207"/>
      <c r="F58" s="208"/>
      <c r="G58" s="206"/>
      <c r="H58" s="207"/>
      <c r="I58" s="208"/>
      <c r="J58" s="206"/>
      <c r="K58" s="207"/>
      <c r="L58" s="208"/>
      <c r="M58" s="206"/>
      <c r="N58" s="207"/>
      <c r="O58" s="208"/>
      <c r="P58" s="206"/>
      <c r="Q58" s="207"/>
      <c r="R58" s="209"/>
      <c r="S58" s="3"/>
      <c r="T58" s="10"/>
      <c r="U58" s="63">
        <f t="shared" si="5"/>
        <v>0</v>
      </c>
      <c r="V58" s="60">
        <f t="shared" si="6"/>
        <v>0</v>
      </c>
      <c r="W58" s="61">
        <f t="shared" si="7"/>
        <v>0</v>
      </c>
      <c r="X58" s="62">
        <f t="shared" si="8"/>
        <v>0</v>
      </c>
      <c r="Y58" s="10"/>
      <c r="Z58" s="10"/>
      <c r="AA58" s="10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12.75">
      <c r="A59" s="203">
        <f t="shared" si="4"/>
      </c>
      <c r="B59" s="204"/>
      <c r="C59" s="205"/>
      <c r="D59" s="206"/>
      <c r="E59" s="207"/>
      <c r="F59" s="208"/>
      <c r="G59" s="206"/>
      <c r="H59" s="207"/>
      <c r="I59" s="208"/>
      <c r="J59" s="206"/>
      <c r="K59" s="207"/>
      <c r="L59" s="208"/>
      <c r="M59" s="206"/>
      <c r="N59" s="207"/>
      <c r="O59" s="208"/>
      <c r="P59" s="206"/>
      <c r="Q59" s="207"/>
      <c r="R59" s="209"/>
      <c r="S59" s="3"/>
      <c r="T59" s="10"/>
      <c r="U59" s="63">
        <f t="shared" si="5"/>
        <v>0</v>
      </c>
      <c r="V59" s="60">
        <f t="shared" si="6"/>
        <v>0</v>
      </c>
      <c r="W59" s="61">
        <f t="shared" si="7"/>
        <v>0</v>
      </c>
      <c r="X59" s="62">
        <f t="shared" si="8"/>
        <v>0</v>
      </c>
      <c r="Y59" s="10"/>
      <c r="Z59" s="10"/>
      <c r="AA59" s="10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12.75">
      <c r="A60" s="203">
        <f t="shared" si="4"/>
      </c>
      <c r="B60" s="204"/>
      <c r="C60" s="205"/>
      <c r="D60" s="206"/>
      <c r="E60" s="207"/>
      <c r="F60" s="208"/>
      <c r="G60" s="206"/>
      <c r="H60" s="207"/>
      <c r="I60" s="208"/>
      <c r="J60" s="206"/>
      <c r="K60" s="207"/>
      <c r="L60" s="208"/>
      <c r="M60" s="206"/>
      <c r="N60" s="207"/>
      <c r="O60" s="208"/>
      <c r="P60" s="206"/>
      <c r="Q60" s="207"/>
      <c r="R60" s="209"/>
      <c r="S60" s="3"/>
      <c r="T60" s="10"/>
      <c r="U60" s="63">
        <f t="shared" si="5"/>
        <v>0</v>
      </c>
      <c r="V60" s="60">
        <f t="shared" si="6"/>
        <v>0</v>
      </c>
      <c r="W60" s="61">
        <f t="shared" si="7"/>
        <v>0</v>
      </c>
      <c r="X60" s="62">
        <f t="shared" si="8"/>
        <v>0</v>
      </c>
      <c r="Y60" s="10"/>
      <c r="Z60" s="10"/>
      <c r="AA60" s="10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12.75">
      <c r="A61" s="203">
        <f t="shared" si="4"/>
      </c>
      <c r="B61" s="204"/>
      <c r="C61" s="205"/>
      <c r="D61" s="206"/>
      <c r="E61" s="207"/>
      <c r="F61" s="208"/>
      <c r="G61" s="206"/>
      <c r="H61" s="207"/>
      <c r="I61" s="208"/>
      <c r="J61" s="206"/>
      <c r="K61" s="207"/>
      <c r="L61" s="208"/>
      <c r="M61" s="206"/>
      <c r="N61" s="207"/>
      <c r="O61" s="208"/>
      <c r="P61" s="206"/>
      <c r="Q61" s="207"/>
      <c r="R61" s="209"/>
      <c r="S61" s="3"/>
      <c r="T61" s="10"/>
      <c r="U61" s="63">
        <f t="shared" si="5"/>
        <v>0</v>
      </c>
      <c r="V61" s="60">
        <f t="shared" si="6"/>
        <v>0</v>
      </c>
      <c r="W61" s="61">
        <f t="shared" si="7"/>
        <v>0</v>
      </c>
      <c r="X61" s="62">
        <f t="shared" si="8"/>
        <v>0</v>
      </c>
      <c r="Y61" s="10"/>
      <c r="Z61" s="10"/>
      <c r="AA61" s="10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2.75">
      <c r="A62" s="203">
        <f t="shared" si="4"/>
      </c>
      <c r="B62" s="204"/>
      <c r="C62" s="205"/>
      <c r="D62" s="206"/>
      <c r="E62" s="207"/>
      <c r="F62" s="208"/>
      <c r="G62" s="206"/>
      <c r="H62" s="207"/>
      <c r="I62" s="208"/>
      <c r="J62" s="206"/>
      <c r="K62" s="207"/>
      <c r="L62" s="208"/>
      <c r="M62" s="206"/>
      <c r="N62" s="207"/>
      <c r="O62" s="208"/>
      <c r="P62" s="206"/>
      <c r="Q62" s="207"/>
      <c r="R62" s="209"/>
      <c r="S62" s="3"/>
      <c r="T62" s="10"/>
      <c r="U62" s="63">
        <f t="shared" si="5"/>
        <v>0</v>
      </c>
      <c r="V62" s="60">
        <f t="shared" si="6"/>
        <v>0</v>
      </c>
      <c r="W62" s="61">
        <f t="shared" si="7"/>
        <v>0</v>
      </c>
      <c r="X62" s="62">
        <f t="shared" si="8"/>
        <v>0</v>
      </c>
      <c r="Y62" s="10"/>
      <c r="Z62" s="10"/>
      <c r="AA62" s="10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2.75">
      <c r="A63" s="203">
        <f t="shared" si="4"/>
      </c>
      <c r="B63" s="204"/>
      <c r="C63" s="205"/>
      <c r="D63" s="206"/>
      <c r="E63" s="207"/>
      <c r="F63" s="208"/>
      <c r="G63" s="206"/>
      <c r="H63" s="207"/>
      <c r="I63" s="208"/>
      <c r="J63" s="206"/>
      <c r="K63" s="207"/>
      <c r="L63" s="208"/>
      <c r="M63" s="206"/>
      <c r="N63" s="207"/>
      <c r="O63" s="208"/>
      <c r="P63" s="206"/>
      <c r="Q63" s="207"/>
      <c r="R63" s="209"/>
      <c r="S63" s="3"/>
      <c r="T63" s="10"/>
      <c r="U63" s="63">
        <f t="shared" si="5"/>
        <v>0</v>
      </c>
      <c r="V63" s="60">
        <f t="shared" si="6"/>
        <v>0</v>
      </c>
      <c r="W63" s="61">
        <f t="shared" si="7"/>
        <v>0</v>
      </c>
      <c r="X63" s="62">
        <f t="shared" si="8"/>
        <v>0</v>
      </c>
      <c r="Y63" s="10"/>
      <c r="Z63" s="10"/>
      <c r="AA63" s="10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2.75">
      <c r="A64" s="203">
        <f t="shared" si="4"/>
      </c>
      <c r="B64" s="204"/>
      <c r="C64" s="205"/>
      <c r="D64" s="206"/>
      <c r="E64" s="207"/>
      <c r="F64" s="208"/>
      <c r="G64" s="206"/>
      <c r="H64" s="207"/>
      <c r="I64" s="208"/>
      <c r="J64" s="206"/>
      <c r="K64" s="207"/>
      <c r="L64" s="208"/>
      <c r="M64" s="206"/>
      <c r="N64" s="207"/>
      <c r="O64" s="208"/>
      <c r="P64" s="206"/>
      <c r="Q64" s="207"/>
      <c r="R64" s="209"/>
      <c r="S64" s="3"/>
      <c r="T64" s="10"/>
      <c r="U64" s="63">
        <f t="shared" si="5"/>
        <v>0</v>
      </c>
      <c r="V64" s="60">
        <f t="shared" si="6"/>
        <v>0</v>
      </c>
      <c r="W64" s="61">
        <f t="shared" si="7"/>
        <v>0</v>
      </c>
      <c r="X64" s="62">
        <f>IF(A64="DQO",W64*$U$45/(3000),W64*$U$45/1000)</f>
        <v>0</v>
      </c>
      <c r="Y64" s="10"/>
      <c r="Z64" s="10"/>
      <c r="AA64" s="10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2.75">
      <c r="A65" s="203">
        <f t="shared" si="4"/>
      </c>
      <c r="B65" s="204"/>
      <c r="C65" s="205"/>
      <c r="D65" s="206"/>
      <c r="E65" s="207"/>
      <c r="F65" s="208"/>
      <c r="G65" s="206"/>
      <c r="H65" s="207"/>
      <c r="I65" s="208"/>
      <c r="J65" s="206"/>
      <c r="K65" s="207"/>
      <c r="L65" s="208"/>
      <c r="M65" s="206"/>
      <c r="N65" s="207"/>
      <c r="O65" s="208"/>
      <c r="P65" s="206"/>
      <c r="Q65" s="207"/>
      <c r="R65" s="209"/>
      <c r="S65" s="3"/>
      <c r="T65" s="10"/>
      <c r="U65" s="63">
        <f t="shared" si="5"/>
        <v>0</v>
      </c>
      <c r="V65" s="60">
        <f t="shared" si="6"/>
        <v>0</v>
      </c>
      <c r="W65" s="61">
        <f t="shared" si="7"/>
        <v>0</v>
      </c>
      <c r="X65" s="62">
        <f t="shared" si="8"/>
        <v>0</v>
      </c>
      <c r="Y65" s="10"/>
      <c r="Z65" s="10"/>
      <c r="AA65" s="10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2.75">
      <c r="A66" s="203">
        <f t="shared" si="4"/>
      </c>
      <c r="B66" s="204"/>
      <c r="C66" s="205"/>
      <c r="D66" s="206"/>
      <c r="E66" s="207"/>
      <c r="F66" s="208"/>
      <c r="G66" s="206"/>
      <c r="H66" s="207"/>
      <c r="I66" s="208"/>
      <c r="J66" s="206"/>
      <c r="K66" s="207"/>
      <c r="L66" s="208"/>
      <c r="M66" s="206"/>
      <c r="N66" s="207"/>
      <c r="O66" s="208"/>
      <c r="P66" s="206"/>
      <c r="Q66" s="207"/>
      <c r="R66" s="209"/>
      <c r="S66" s="3"/>
      <c r="T66" s="10"/>
      <c r="U66" s="63">
        <f t="shared" si="5"/>
        <v>0</v>
      </c>
      <c r="V66" s="60">
        <f t="shared" si="6"/>
        <v>0</v>
      </c>
      <c r="W66" s="61">
        <f t="shared" si="7"/>
        <v>0</v>
      </c>
      <c r="X66" s="62">
        <f t="shared" si="8"/>
        <v>0</v>
      </c>
      <c r="Y66" s="10"/>
      <c r="Z66" s="10"/>
      <c r="AA66" s="10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2.75">
      <c r="A67" s="203">
        <f t="shared" si="4"/>
      </c>
      <c r="B67" s="204"/>
      <c r="C67" s="205"/>
      <c r="D67" s="206"/>
      <c r="E67" s="207"/>
      <c r="F67" s="208"/>
      <c r="G67" s="206"/>
      <c r="H67" s="207"/>
      <c r="I67" s="208"/>
      <c r="J67" s="206"/>
      <c r="K67" s="207"/>
      <c r="L67" s="208"/>
      <c r="M67" s="206"/>
      <c r="N67" s="207"/>
      <c r="O67" s="208"/>
      <c r="P67" s="206"/>
      <c r="Q67" s="207"/>
      <c r="R67" s="209"/>
      <c r="S67" s="3"/>
      <c r="T67" s="10"/>
      <c r="U67" s="63">
        <f t="shared" si="5"/>
        <v>0</v>
      </c>
      <c r="V67" s="60">
        <f t="shared" si="6"/>
        <v>0</v>
      </c>
      <c r="W67" s="61">
        <f t="shared" si="7"/>
        <v>0</v>
      </c>
      <c r="X67" s="62">
        <f t="shared" si="8"/>
        <v>0</v>
      </c>
      <c r="Y67" s="10"/>
      <c r="Z67" s="10"/>
      <c r="AA67" s="10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12.75">
      <c r="A68" s="203">
        <f t="shared" si="4"/>
      </c>
      <c r="B68" s="204"/>
      <c r="C68" s="205"/>
      <c r="D68" s="206"/>
      <c r="E68" s="207"/>
      <c r="F68" s="208"/>
      <c r="G68" s="206"/>
      <c r="H68" s="207"/>
      <c r="I68" s="208"/>
      <c r="J68" s="206"/>
      <c r="K68" s="207"/>
      <c r="L68" s="208"/>
      <c r="M68" s="206"/>
      <c r="N68" s="207"/>
      <c r="O68" s="208"/>
      <c r="P68" s="206"/>
      <c r="Q68" s="207"/>
      <c r="R68" s="209"/>
      <c r="S68" s="3"/>
      <c r="T68" s="10"/>
      <c r="U68" s="63">
        <f t="shared" si="5"/>
        <v>0</v>
      </c>
      <c r="V68" s="60">
        <f t="shared" si="6"/>
        <v>0</v>
      </c>
      <c r="W68" s="61">
        <f t="shared" si="7"/>
        <v>0</v>
      </c>
      <c r="X68" s="62">
        <f t="shared" si="8"/>
        <v>0</v>
      </c>
      <c r="Y68" s="10"/>
      <c r="Z68" s="10"/>
      <c r="AA68" s="10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12.75">
      <c r="A69" s="203">
        <f t="shared" si="4"/>
      </c>
      <c r="B69" s="204"/>
      <c r="C69" s="205"/>
      <c r="D69" s="206"/>
      <c r="E69" s="207"/>
      <c r="F69" s="208"/>
      <c r="G69" s="206"/>
      <c r="H69" s="207"/>
      <c r="I69" s="208"/>
      <c r="J69" s="206"/>
      <c r="K69" s="207"/>
      <c r="L69" s="208"/>
      <c r="M69" s="206"/>
      <c r="N69" s="207"/>
      <c r="O69" s="208"/>
      <c r="P69" s="206"/>
      <c r="Q69" s="207"/>
      <c r="R69" s="209"/>
      <c r="S69" s="3"/>
      <c r="T69" s="10"/>
      <c r="U69" s="63">
        <f t="shared" si="5"/>
        <v>0</v>
      </c>
      <c r="V69" s="60">
        <f t="shared" si="6"/>
        <v>0</v>
      </c>
      <c r="W69" s="61">
        <f t="shared" si="7"/>
        <v>0</v>
      </c>
      <c r="X69" s="62">
        <f t="shared" si="8"/>
        <v>0</v>
      </c>
      <c r="Y69" s="10"/>
      <c r="Z69" s="10"/>
      <c r="AA69" s="10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12.75">
      <c r="A70" s="203">
        <f t="shared" si="4"/>
      </c>
      <c r="B70" s="204"/>
      <c r="C70" s="205"/>
      <c r="D70" s="206"/>
      <c r="E70" s="207"/>
      <c r="F70" s="208"/>
      <c r="G70" s="206"/>
      <c r="H70" s="207"/>
      <c r="I70" s="208"/>
      <c r="J70" s="206"/>
      <c r="K70" s="207"/>
      <c r="L70" s="208"/>
      <c r="M70" s="206"/>
      <c r="N70" s="207"/>
      <c r="O70" s="208"/>
      <c r="P70" s="206"/>
      <c r="Q70" s="207"/>
      <c r="R70" s="209"/>
      <c r="S70" s="3"/>
      <c r="T70" s="10"/>
      <c r="U70" s="63">
        <f t="shared" si="5"/>
        <v>0</v>
      </c>
      <c r="V70" s="60">
        <f t="shared" si="6"/>
        <v>0</v>
      </c>
      <c r="W70" s="61">
        <f t="shared" si="7"/>
        <v>0</v>
      </c>
      <c r="X70" s="62">
        <f t="shared" si="8"/>
        <v>0</v>
      </c>
      <c r="Y70" s="10"/>
      <c r="Z70" s="10"/>
      <c r="AA70" s="10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3.5" thickBot="1">
      <c r="A71" s="196">
        <f t="shared" si="4"/>
      </c>
      <c r="B71" s="197"/>
      <c r="C71" s="198"/>
      <c r="D71" s="199"/>
      <c r="E71" s="200"/>
      <c r="F71" s="201"/>
      <c r="G71" s="199"/>
      <c r="H71" s="200"/>
      <c r="I71" s="201"/>
      <c r="J71" s="199"/>
      <c r="K71" s="200"/>
      <c r="L71" s="201"/>
      <c r="M71" s="199"/>
      <c r="N71" s="200"/>
      <c r="O71" s="201"/>
      <c r="P71" s="199"/>
      <c r="Q71" s="200"/>
      <c r="R71" s="202"/>
      <c r="S71" s="3"/>
      <c r="T71" s="10"/>
      <c r="U71" s="64">
        <f t="shared" si="5"/>
        <v>0</v>
      </c>
      <c r="V71" s="65">
        <f t="shared" si="6"/>
        <v>0</v>
      </c>
      <c r="W71" s="66">
        <f t="shared" si="7"/>
        <v>0</v>
      </c>
      <c r="X71" s="67">
        <f t="shared" si="8"/>
        <v>0</v>
      </c>
      <c r="Y71" s="10"/>
      <c r="Z71" s="10"/>
      <c r="AA71" s="10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2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4"/>
      <c r="T72" s="10"/>
      <c r="U72" s="10"/>
      <c r="V72" s="10"/>
      <c r="W72" s="10"/>
      <c r="X72" s="10"/>
      <c r="Y72" s="10"/>
      <c r="Z72" s="10"/>
      <c r="AA72" s="10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0"/>
      <c r="U73" s="10"/>
      <c r="V73" s="10"/>
      <c r="W73" s="10"/>
      <c r="X73" s="10"/>
      <c r="Y73" s="10"/>
      <c r="Z73" s="10"/>
      <c r="AA73" s="10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3.5" thickBot="1">
      <c r="A74" s="192" t="s">
        <v>213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75"/>
      <c r="P74" s="75"/>
      <c r="Q74" s="3"/>
      <c r="R74" s="3"/>
      <c r="S74" s="3"/>
      <c r="T74" s="10"/>
      <c r="U74" s="10"/>
      <c r="V74" s="10"/>
      <c r="W74" s="10"/>
      <c r="X74" s="10"/>
      <c r="Y74" s="10"/>
      <c r="Z74" s="10"/>
      <c r="AA74" s="10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66.75" customHeight="1" thickBot="1">
      <c r="A75" s="193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5"/>
      <c r="S75" s="3"/>
      <c r="T75" s="10"/>
      <c r="U75" s="10"/>
      <c r="V75" s="10"/>
      <c r="W75" s="10"/>
      <c r="X75" s="10"/>
      <c r="Y75" s="10"/>
      <c r="Z75" s="10"/>
      <c r="AA75" s="10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10"/>
      <c r="U76" s="10"/>
      <c r="V76" s="10"/>
      <c r="W76" s="10"/>
      <c r="X76" s="10"/>
      <c r="Y76" s="10"/>
      <c r="Z76" s="10"/>
      <c r="AA76" s="10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</sheetData>
  <sheetProtection password="F746" sheet="1" selectLockedCells="1"/>
  <mergeCells count="366">
    <mergeCell ref="A1:R1"/>
    <mergeCell ref="A4:A5"/>
    <mergeCell ref="B4:I4"/>
    <mergeCell ref="J4:K4"/>
    <mergeCell ref="L4:R4"/>
    <mergeCell ref="J5:K5"/>
    <mergeCell ref="L5:R5"/>
    <mergeCell ref="A8:R8"/>
    <mergeCell ref="A9:A10"/>
    <mergeCell ref="B9:C9"/>
    <mergeCell ref="D9:F9"/>
    <mergeCell ref="G9:I9"/>
    <mergeCell ref="J9:L9"/>
    <mergeCell ref="M9:O9"/>
    <mergeCell ref="P9:R9"/>
    <mergeCell ref="B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P29:R29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P37:R37"/>
    <mergeCell ref="A39:A40"/>
    <mergeCell ref="B39:I39"/>
    <mergeCell ref="J39:K39"/>
    <mergeCell ref="L39:R39"/>
    <mergeCell ref="J40:K40"/>
    <mergeCell ref="L40:R40"/>
    <mergeCell ref="A43:A44"/>
    <mergeCell ref="B43:C43"/>
    <mergeCell ref="D43:F43"/>
    <mergeCell ref="G43:I43"/>
    <mergeCell ref="J43:L43"/>
    <mergeCell ref="M43:O43"/>
    <mergeCell ref="P43:R43"/>
    <mergeCell ref="B44:C44"/>
    <mergeCell ref="D44:F44"/>
    <mergeCell ref="G44:I44"/>
    <mergeCell ref="J44:L44"/>
    <mergeCell ref="M44:O44"/>
    <mergeCell ref="P44:R44"/>
    <mergeCell ref="A45:C45"/>
    <mergeCell ref="D45:F45"/>
    <mergeCell ref="G45:I45"/>
    <mergeCell ref="J45:L45"/>
    <mergeCell ref="M45:O45"/>
    <mergeCell ref="P45:R45"/>
    <mergeCell ref="A46:C46"/>
    <mergeCell ref="D46:F46"/>
    <mergeCell ref="G46:I46"/>
    <mergeCell ref="J46:L46"/>
    <mergeCell ref="M46:O46"/>
    <mergeCell ref="P46:R46"/>
    <mergeCell ref="A47:C47"/>
    <mergeCell ref="D47:F47"/>
    <mergeCell ref="G47:I47"/>
    <mergeCell ref="J47:L47"/>
    <mergeCell ref="M47:O47"/>
    <mergeCell ref="P47:R47"/>
    <mergeCell ref="A48:C48"/>
    <mergeCell ref="D48:F48"/>
    <mergeCell ref="G48:I48"/>
    <mergeCell ref="J48:L48"/>
    <mergeCell ref="M48:O48"/>
    <mergeCell ref="P48:R48"/>
    <mergeCell ref="A49:C49"/>
    <mergeCell ref="D49:F49"/>
    <mergeCell ref="G49:I49"/>
    <mergeCell ref="J49:L49"/>
    <mergeCell ref="M49:O49"/>
    <mergeCell ref="P49:R49"/>
    <mergeCell ref="A50:C50"/>
    <mergeCell ref="D50:F50"/>
    <mergeCell ref="G50:I50"/>
    <mergeCell ref="J50:L50"/>
    <mergeCell ref="M50:O50"/>
    <mergeCell ref="P50:R50"/>
    <mergeCell ref="A51:C51"/>
    <mergeCell ref="D51:F51"/>
    <mergeCell ref="G51:I51"/>
    <mergeCell ref="J51:L51"/>
    <mergeCell ref="M51:O51"/>
    <mergeCell ref="P51:R51"/>
    <mergeCell ref="A52:C52"/>
    <mergeCell ref="D52:F52"/>
    <mergeCell ref="G52:I52"/>
    <mergeCell ref="J52:L52"/>
    <mergeCell ref="M52:O52"/>
    <mergeCell ref="P52:R52"/>
    <mergeCell ref="A53:C53"/>
    <mergeCell ref="D53:F53"/>
    <mergeCell ref="G53:I53"/>
    <mergeCell ref="J53:L53"/>
    <mergeCell ref="M53:O53"/>
    <mergeCell ref="P53:R53"/>
    <mergeCell ref="A54:C54"/>
    <mergeCell ref="D54:F54"/>
    <mergeCell ref="G54:I54"/>
    <mergeCell ref="J54:L54"/>
    <mergeCell ref="M54:O54"/>
    <mergeCell ref="P54:R54"/>
    <mergeCell ref="A55:C55"/>
    <mergeCell ref="D55:F55"/>
    <mergeCell ref="G55:I55"/>
    <mergeCell ref="J55:L55"/>
    <mergeCell ref="M55:O55"/>
    <mergeCell ref="P55:R55"/>
    <mergeCell ref="A56:C56"/>
    <mergeCell ref="D56:F56"/>
    <mergeCell ref="G56:I56"/>
    <mergeCell ref="J56:L56"/>
    <mergeCell ref="M56:O56"/>
    <mergeCell ref="P56:R56"/>
    <mergeCell ref="A57:C57"/>
    <mergeCell ref="D57:F57"/>
    <mergeCell ref="G57:I57"/>
    <mergeCell ref="J57:L57"/>
    <mergeCell ref="M57:O57"/>
    <mergeCell ref="P57:R57"/>
    <mergeCell ref="A58:C58"/>
    <mergeCell ref="D58:F58"/>
    <mergeCell ref="G58:I58"/>
    <mergeCell ref="J58:L58"/>
    <mergeCell ref="M58:O58"/>
    <mergeCell ref="P58:R58"/>
    <mergeCell ref="A59:C59"/>
    <mergeCell ref="D59:F59"/>
    <mergeCell ref="G59:I59"/>
    <mergeCell ref="J59:L59"/>
    <mergeCell ref="M59:O59"/>
    <mergeCell ref="P59:R59"/>
    <mergeCell ref="A60:C60"/>
    <mergeCell ref="D60:F60"/>
    <mergeCell ref="G60:I60"/>
    <mergeCell ref="J60:L60"/>
    <mergeCell ref="M60:O60"/>
    <mergeCell ref="P60:R60"/>
    <mergeCell ref="A61:C61"/>
    <mergeCell ref="D61:F61"/>
    <mergeCell ref="G61:I61"/>
    <mergeCell ref="J61:L61"/>
    <mergeCell ref="M61:O61"/>
    <mergeCell ref="P61:R61"/>
    <mergeCell ref="A62:C62"/>
    <mergeCell ref="D62:F62"/>
    <mergeCell ref="G62:I62"/>
    <mergeCell ref="J62:L62"/>
    <mergeCell ref="M62:O62"/>
    <mergeCell ref="P62:R62"/>
    <mergeCell ref="A63:C63"/>
    <mergeCell ref="D63:F63"/>
    <mergeCell ref="G63:I63"/>
    <mergeCell ref="J63:L63"/>
    <mergeCell ref="M63:O63"/>
    <mergeCell ref="P63:R63"/>
    <mergeCell ref="A64:C64"/>
    <mergeCell ref="D64:F64"/>
    <mergeCell ref="G64:I64"/>
    <mergeCell ref="J64:L64"/>
    <mergeCell ref="M64:O64"/>
    <mergeCell ref="P64:R64"/>
    <mergeCell ref="A65:C65"/>
    <mergeCell ref="D65:F65"/>
    <mergeCell ref="G65:I65"/>
    <mergeCell ref="J65:L65"/>
    <mergeCell ref="M65:O65"/>
    <mergeCell ref="P65:R65"/>
    <mergeCell ref="A66:C66"/>
    <mergeCell ref="D66:F66"/>
    <mergeCell ref="G66:I66"/>
    <mergeCell ref="J66:L66"/>
    <mergeCell ref="M66:O66"/>
    <mergeCell ref="P66:R66"/>
    <mergeCell ref="A67:C67"/>
    <mergeCell ref="D67:F67"/>
    <mergeCell ref="G67:I67"/>
    <mergeCell ref="J67:L67"/>
    <mergeCell ref="M67:O67"/>
    <mergeCell ref="P67:R67"/>
    <mergeCell ref="A68:C68"/>
    <mergeCell ref="D68:F68"/>
    <mergeCell ref="G68:I68"/>
    <mergeCell ref="J68:L68"/>
    <mergeCell ref="M68:O68"/>
    <mergeCell ref="P68:R68"/>
    <mergeCell ref="A69:C69"/>
    <mergeCell ref="D69:F69"/>
    <mergeCell ref="G69:I69"/>
    <mergeCell ref="J69:L69"/>
    <mergeCell ref="M69:O69"/>
    <mergeCell ref="P69:R69"/>
    <mergeCell ref="A70:C70"/>
    <mergeCell ref="D70:F70"/>
    <mergeCell ref="G70:I70"/>
    <mergeCell ref="J70:L70"/>
    <mergeCell ref="M70:O70"/>
    <mergeCell ref="P70:R70"/>
    <mergeCell ref="A74:N74"/>
    <mergeCell ref="A75:R75"/>
    <mergeCell ref="A71:C71"/>
    <mergeCell ref="D71:F71"/>
    <mergeCell ref="G71:I71"/>
    <mergeCell ref="J71:L71"/>
    <mergeCell ref="M71:O71"/>
    <mergeCell ref="P71:R71"/>
  </mergeCells>
  <dataValidations count="1">
    <dataValidation type="decimal" operator="greaterThan" allowBlank="1" showInputMessage="1" showErrorMessage="1" errorTitle="ERROR" error="Al introducir el decimal debe poner coma ," sqref="J5:K5 D12:R37 J40:K40 D46:R71">
      <formula1>0</formula1>
    </dataValidation>
  </dataValidations>
  <printOptions/>
  <pageMargins left="0.38" right="0.41" top="0.5" bottom="0.61" header="0" footer="0"/>
  <pageSetup fitToHeight="2" fitToWidth="1" horizontalDpi="300" verticalDpi="300" orientation="portrait" paperSize="9" scale="67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4"/>
  <sheetViews>
    <sheetView showGridLines="0" zoomScalePageLayoutView="0" workbookViewId="0" topLeftCell="A1">
      <selection activeCell="F12" sqref="F12"/>
    </sheetView>
  </sheetViews>
  <sheetFormatPr defaultColWidth="11.421875" defaultRowHeight="12.75"/>
  <cols>
    <col min="1" max="1" width="12.00390625" style="0" customWidth="1"/>
    <col min="2" max="2" width="23.140625" style="0" customWidth="1"/>
    <col min="3" max="3" width="14.421875" style="0" customWidth="1"/>
    <col min="4" max="4" width="15.8515625" style="0" customWidth="1"/>
    <col min="5" max="5" width="17.7109375" style="0" customWidth="1"/>
    <col min="6" max="36" width="11.421875" style="35" customWidth="1"/>
  </cols>
  <sheetData>
    <row r="1" spans="1:5" ht="19.5" customHeight="1">
      <c r="A1" s="76"/>
      <c r="B1" s="76" t="s">
        <v>214</v>
      </c>
      <c r="C1" s="110">
        <f>'Datos Generales'!$D$6</f>
        <v>0</v>
      </c>
      <c r="D1" s="76"/>
      <c r="E1" s="76"/>
    </row>
    <row r="2" spans="1:5" s="1" customFormat="1" ht="10.5" customHeight="1">
      <c r="A2" s="77"/>
      <c r="B2" s="77"/>
      <c r="C2" s="77"/>
      <c r="D2" s="77"/>
      <c r="E2" s="77"/>
    </row>
    <row r="3" spans="1:36" ht="20.25" customHeight="1">
      <c r="A3" s="274" t="s">
        <v>215</v>
      </c>
      <c r="B3" s="274"/>
      <c r="C3" s="274"/>
      <c r="D3" s="274"/>
      <c r="E3" s="274"/>
      <c r="F3"/>
      <c r="G3"/>
      <c r="H3"/>
      <c r="I3"/>
      <c r="J3"/>
      <c r="Z3"/>
      <c r="AA3"/>
      <c r="AB3"/>
      <c r="AC3"/>
      <c r="AD3"/>
      <c r="AE3"/>
      <c r="AF3"/>
      <c r="AG3"/>
      <c r="AH3"/>
      <c r="AI3"/>
      <c r="AJ3"/>
    </row>
    <row r="4" spans="1:5" ht="11.25" customHeight="1" thickBot="1">
      <c r="A4" s="78"/>
      <c r="B4" s="78"/>
      <c r="C4" s="79"/>
      <c r="D4" s="35"/>
      <c r="E4" s="35"/>
    </row>
    <row r="5" spans="1:5" ht="18.75" customHeight="1" thickBot="1">
      <c r="A5" s="264" t="s">
        <v>216</v>
      </c>
      <c r="B5" s="265"/>
      <c r="C5" s="265" t="s">
        <v>217</v>
      </c>
      <c r="D5" s="265"/>
      <c r="E5" s="109" t="s">
        <v>218</v>
      </c>
    </row>
    <row r="6" spans="1:5" s="35" customFormat="1" ht="13.5" customHeight="1" thickBot="1">
      <c r="A6" s="282" t="s">
        <v>137</v>
      </c>
      <c r="B6" s="283"/>
      <c r="C6" s="284">
        <f>IF('Cálculo IPCC'!G5&lt;&gt;"",'Cálculo IPCC'!G5,IF('Cálculo de emisiones EPA AP-42'!E33="",'Cálculo de emisiones EPA AP-42'!E24,'Cálculo de emisiones EPA AP-42'!E31))</f>
      </c>
      <c r="D6" s="284"/>
      <c r="E6" s="119">
        <f>IF(C6="","",IF('Cálculo IPCC'!G5="","CALCULADO (OTH)","CALCULADO (SSC)"))</f>
      </c>
    </row>
    <row r="7" spans="1:5" s="35" customFormat="1" ht="13.5" customHeight="1" thickBot="1">
      <c r="A7" s="279" t="s">
        <v>228</v>
      </c>
      <c r="B7" s="280"/>
      <c r="C7" s="281">
        <f>IF('Cálculo IPCC'!K5&lt;&gt;"",'Cálculo IPCC'!K5,IF('Cálculo de emisiones EPA AP-42'!E33="",'Cálculo de emisiones EPA AP-42'!E25,'Cálculo de emisiones EPA AP-42'!E43))</f>
      </c>
      <c r="D7" s="281"/>
      <c r="E7" s="120">
        <f>IF(C7="","",IF('Cálculo IPCC'!K5="","CALCULADO (OTH)","CALCULADO (SSC)"))</f>
      </c>
    </row>
    <row r="8" spans="1:5" s="35" customFormat="1" ht="13.5" customHeight="1" thickBot="1">
      <c r="A8" s="276" t="str">
        <f>IF('Datos Generales'!B14="","",'Datos Generales'!B14)</f>
        <v>Monóxido de carbono (CO)</v>
      </c>
      <c r="B8" s="277"/>
      <c r="C8" s="278">
        <f>IF('Cálculo de emisiones EPA AP-42'!E49="","",'Cálculo de emisiones EPA AP-42'!F49)</f>
      </c>
      <c r="D8" s="278"/>
      <c r="E8" s="121">
        <f>IF(C8="","","CALCULADO (OTH)")</f>
      </c>
    </row>
    <row r="9" spans="1:5" s="35" customFormat="1" ht="13.5" customHeight="1" thickBot="1">
      <c r="A9" s="279" t="str">
        <f>IF('Datos Generales'!B15="","",'Datos Generales'!B15)</f>
        <v>Óxidos de Azufre (Sox)</v>
      </c>
      <c r="B9" s="280"/>
      <c r="C9" s="281">
        <f>IF('Cálculo de emisiones EPA AP-42'!E50="","",'Cálculo de emisiones EPA AP-42'!F51)</f>
      </c>
      <c r="D9" s="281"/>
      <c r="E9" s="120">
        <f>IF(C9="","","CALCULADO (OTH)")</f>
      </c>
    </row>
    <row r="10" spans="1:5" s="35" customFormat="1" ht="13.5" customHeight="1" thickBot="1">
      <c r="A10" s="279" t="str">
        <f>IF('Datos Generales'!B16="","",'Datos Generales'!B16)</f>
        <v>Óxidos de Nitrógeno (Nox)</v>
      </c>
      <c r="B10" s="280"/>
      <c r="C10" s="281">
        <f>IF('Cálculo de emisiones EPA AP-42'!E50="","",'Cálculo de emisiones EPA AP-42'!F50)</f>
      </c>
      <c r="D10" s="281"/>
      <c r="E10" s="120">
        <f>IF(C10="","","CALCULADO (OTH)")</f>
      </c>
    </row>
    <row r="11" spans="1:5" ht="13.5" customHeight="1">
      <c r="A11" s="80"/>
      <c r="B11" s="80"/>
      <c r="C11" s="81"/>
      <c r="D11" s="81"/>
      <c r="E11" s="82"/>
    </row>
    <row r="12" spans="1:5" ht="13.5" customHeight="1">
      <c r="A12" s="80"/>
      <c r="B12" s="80"/>
      <c r="C12" s="81"/>
      <c r="D12" s="81"/>
      <c r="E12" s="82"/>
    </row>
    <row r="13" spans="1:5" ht="13.5" customHeight="1">
      <c r="A13" s="80"/>
      <c r="B13" s="80"/>
      <c r="C13" s="81"/>
      <c r="D13" s="81"/>
      <c r="E13" s="82"/>
    </row>
    <row r="14" spans="1:5" ht="20.25" customHeight="1">
      <c r="A14" s="274" t="s">
        <v>219</v>
      </c>
      <c r="B14" s="274"/>
      <c r="C14" s="274"/>
      <c r="D14" s="274"/>
      <c r="E14" s="274"/>
    </row>
    <row r="15" spans="1:5" ht="13.5" customHeight="1" thickBot="1">
      <c r="A15" s="275"/>
      <c r="B15" s="275"/>
      <c r="C15" s="275"/>
      <c r="D15" s="83"/>
      <c r="E15" s="35"/>
    </row>
    <row r="16" spans="1:6" ht="13.5" customHeight="1" thickBot="1">
      <c r="A16" s="266" t="s">
        <v>220</v>
      </c>
      <c r="B16" s="267"/>
      <c r="C16" s="267"/>
      <c r="D16" s="267"/>
      <c r="E16" s="268"/>
      <c r="F16" s="84"/>
    </row>
    <row r="17" spans="1:6" ht="13.5" customHeight="1" thickBot="1">
      <c r="A17" s="269" t="s">
        <v>221</v>
      </c>
      <c r="B17" s="270"/>
      <c r="C17" s="271" t="str">
        <f>Vertidos!V5</f>
        <v>Cuenca intercomunitaria de titularidad estatal</v>
      </c>
      <c r="D17" s="272"/>
      <c r="E17" s="273"/>
      <c r="F17" s="85"/>
    </row>
    <row r="18" spans="1:5" ht="18.75" customHeight="1" thickBot="1">
      <c r="A18" s="264" t="s">
        <v>216</v>
      </c>
      <c r="B18" s="265"/>
      <c r="C18" s="265"/>
      <c r="D18" s="265"/>
      <c r="E18" s="109" t="s">
        <v>217</v>
      </c>
    </row>
    <row r="19" spans="1:5" ht="13.5" customHeight="1" thickBot="1">
      <c r="A19" s="261">
        <f>IF('Datos Generales'!D12="","",IF('Datos Generales'!D12="DQO","COT",'Datos Generales'!D12))</f>
      </c>
      <c r="B19" s="262"/>
      <c r="C19" s="263"/>
      <c r="D19" s="263"/>
      <c r="E19" s="118">
        <f>Vertidos!X12</f>
        <v>0</v>
      </c>
    </row>
    <row r="20" spans="1:5" ht="13.5" customHeight="1" thickBot="1">
      <c r="A20" s="261">
        <f>IF('Datos Generales'!D13="","",IF('Datos Generales'!D13="DQO","COT",'Datos Generales'!D13))</f>
      </c>
      <c r="B20" s="262"/>
      <c r="C20" s="263"/>
      <c r="D20" s="263"/>
      <c r="E20" s="118">
        <f>Vertidos!X13</f>
        <v>0</v>
      </c>
    </row>
    <row r="21" spans="1:5" ht="13.5" customHeight="1" thickBot="1">
      <c r="A21" s="261">
        <f>IF('Datos Generales'!D14="","",IF('Datos Generales'!D14="DQO","COT",'Datos Generales'!D14))</f>
      </c>
      <c r="B21" s="262"/>
      <c r="C21" s="263"/>
      <c r="D21" s="263"/>
      <c r="E21" s="118">
        <f>Vertidos!X14</f>
        <v>0</v>
      </c>
    </row>
    <row r="22" spans="1:5" ht="13.5" customHeight="1" thickBot="1">
      <c r="A22" s="261">
        <f>IF('Datos Generales'!D15="","",IF('Datos Generales'!D15="DQO","COT",'Datos Generales'!D15))</f>
      </c>
      <c r="B22" s="262"/>
      <c r="C22" s="263"/>
      <c r="D22" s="263"/>
      <c r="E22" s="118">
        <f>Vertidos!X15</f>
        <v>0</v>
      </c>
    </row>
    <row r="23" spans="1:5" ht="13.5" customHeight="1" thickBot="1">
      <c r="A23" s="261">
        <f>IF('Datos Generales'!D16="","",IF('Datos Generales'!D16="DQO","COT",'Datos Generales'!D16))</f>
      </c>
      <c r="B23" s="262"/>
      <c r="C23" s="263"/>
      <c r="D23" s="263"/>
      <c r="E23" s="118">
        <f>Vertidos!X16</f>
        <v>0</v>
      </c>
    </row>
    <row r="24" spans="1:5" ht="13.5" customHeight="1" thickBot="1">
      <c r="A24" s="261">
        <f>IF('Datos Generales'!D17="","",IF('Datos Generales'!D17="DQO","COT",'Datos Generales'!D17))</f>
      </c>
      <c r="B24" s="262"/>
      <c r="C24" s="263"/>
      <c r="D24" s="263"/>
      <c r="E24" s="118">
        <f>Vertidos!X17</f>
        <v>0</v>
      </c>
    </row>
    <row r="25" spans="1:5" ht="13.5" customHeight="1" thickBot="1">
      <c r="A25" s="261">
        <f>IF('Datos Generales'!D18="","",IF('Datos Generales'!D18="DQO","COT",'Datos Generales'!D18))</f>
      </c>
      <c r="B25" s="262"/>
      <c r="C25" s="263"/>
      <c r="D25" s="263"/>
      <c r="E25" s="118">
        <f>Vertidos!X18</f>
        <v>0</v>
      </c>
    </row>
    <row r="26" spans="1:5" ht="13.5" customHeight="1" thickBot="1">
      <c r="A26" s="261">
        <f>IF('Datos Generales'!D19="","",IF('Datos Generales'!D19="DQO","COT",'Datos Generales'!D19))</f>
      </c>
      <c r="B26" s="262"/>
      <c r="C26" s="263"/>
      <c r="D26" s="263"/>
      <c r="E26" s="118">
        <f>Vertidos!X19</f>
        <v>0</v>
      </c>
    </row>
    <row r="27" spans="1:5" ht="13.5" customHeight="1" thickBot="1">
      <c r="A27" s="261">
        <f>IF('Datos Generales'!D20="","",IF('Datos Generales'!D20="DQO","COT",'Datos Generales'!D20))</f>
      </c>
      <c r="B27" s="262"/>
      <c r="C27" s="263"/>
      <c r="D27" s="263"/>
      <c r="E27" s="118">
        <f>Vertidos!X20</f>
        <v>0</v>
      </c>
    </row>
    <row r="28" spans="1:5" ht="13.5" customHeight="1" thickBot="1">
      <c r="A28" s="261">
        <f>IF('Datos Generales'!D21="","",IF('Datos Generales'!D21="DQO","COT",'Datos Generales'!D21))</f>
      </c>
      <c r="B28" s="262"/>
      <c r="C28" s="263"/>
      <c r="D28" s="263"/>
      <c r="E28" s="118">
        <f>Vertidos!X21</f>
        <v>0</v>
      </c>
    </row>
    <row r="29" spans="1:5" ht="13.5" customHeight="1" thickBot="1">
      <c r="A29" s="261">
        <f>IF('Datos Generales'!D22="","",IF('Datos Generales'!D22="DQO","COT",'Datos Generales'!D22))</f>
      </c>
      <c r="B29" s="262"/>
      <c r="C29" s="263"/>
      <c r="D29" s="263"/>
      <c r="E29" s="118">
        <f>Vertidos!X22</f>
        <v>0</v>
      </c>
    </row>
    <row r="30" spans="1:5" ht="13.5" customHeight="1" thickBot="1">
      <c r="A30" s="261">
        <f>IF('Datos Generales'!D23="","",IF('Datos Generales'!D23="DQO","COT",'Datos Generales'!D23))</f>
      </c>
      <c r="B30" s="262"/>
      <c r="C30" s="263"/>
      <c r="D30" s="263"/>
      <c r="E30" s="118">
        <f>Vertidos!X23</f>
        <v>0</v>
      </c>
    </row>
    <row r="31" spans="1:5" ht="13.5" customHeight="1" thickBot="1">
      <c r="A31" s="261">
        <f>IF('Datos Generales'!D24="","",IF('Datos Generales'!D24="DQO","COT",'Datos Generales'!D24))</f>
      </c>
      <c r="B31" s="262"/>
      <c r="C31" s="263"/>
      <c r="D31" s="263"/>
      <c r="E31" s="118">
        <f>Vertidos!X24</f>
        <v>0</v>
      </c>
    </row>
    <row r="32" spans="1:5" ht="13.5" customHeight="1" thickBot="1">
      <c r="A32" s="261">
        <f>IF('Datos Generales'!D25="","",IF('Datos Generales'!D25="DQO","COT",'Datos Generales'!D25))</f>
      </c>
      <c r="B32" s="262"/>
      <c r="C32" s="263"/>
      <c r="D32" s="263"/>
      <c r="E32" s="118">
        <f>Vertidos!X25</f>
        <v>0</v>
      </c>
    </row>
    <row r="33" spans="1:5" ht="13.5" customHeight="1" thickBot="1">
      <c r="A33" s="261">
        <f>IF('Datos Generales'!D26="","",IF('Datos Generales'!D26="DQO","COT",'Datos Generales'!D26))</f>
      </c>
      <c r="B33" s="262"/>
      <c r="C33" s="263"/>
      <c r="D33" s="263"/>
      <c r="E33" s="118">
        <f>Vertidos!X26</f>
        <v>0</v>
      </c>
    </row>
    <row r="34" spans="1:5" ht="13.5" customHeight="1" thickBot="1">
      <c r="A34" s="261">
        <f>IF('Datos Generales'!D27="","",IF('Datos Generales'!D27="DQO","COT",'Datos Generales'!D27))</f>
      </c>
      <c r="B34" s="262"/>
      <c r="C34" s="263"/>
      <c r="D34" s="263"/>
      <c r="E34" s="118">
        <f>Vertidos!X27</f>
        <v>0</v>
      </c>
    </row>
    <row r="35" spans="1:5" ht="13.5" customHeight="1" thickBot="1">
      <c r="A35" s="261">
        <f>IF('Datos Generales'!D28="","",IF('Datos Generales'!D28="DQO","COT",'Datos Generales'!D28))</f>
      </c>
      <c r="B35" s="262"/>
      <c r="C35" s="263"/>
      <c r="D35" s="263"/>
      <c r="E35" s="118">
        <f>Vertidos!X28</f>
        <v>0</v>
      </c>
    </row>
    <row r="36" spans="1:5" ht="13.5" customHeight="1" thickBot="1">
      <c r="A36" s="261">
        <f>IF('Datos Generales'!D29="","",IF('Datos Generales'!D29="DQO","COT",'Datos Generales'!D29))</f>
      </c>
      <c r="B36" s="262"/>
      <c r="C36" s="263"/>
      <c r="D36" s="263"/>
      <c r="E36" s="118">
        <f>Vertidos!X29</f>
        <v>0</v>
      </c>
    </row>
    <row r="37" spans="1:5" ht="13.5" customHeight="1" thickBot="1">
      <c r="A37" s="261">
        <f>IF('Datos Generales'!D30="","",IF('Datos Generales'!D30="DQO","COT",'Datos Generales'!D30))</f>
      </c>
      <c r="B37" s="262"/>
      <c r="C37" s="263"/>
      <c r="D37" s="263"/>
      <c r="E37" s="118">
        <f>Vertidos!X30</f>
        <v>0</v>
      </c>
    </row>
    <row r="38" spans="1:5" ht="13.5" customHeight="1" thickBot="1">
      <c r="A38" s="261">
        <f>IF('Datos Generales'!D31="","",IF('Datos Generales'!D31="DQO","COT",'Datos Generales'!D31))</f>
      </c>
      <c r="B38" s="262"/>
      <c r="C38" s="263"/>
      <c r="D38" s="263"/>
      <c r="E38" s="118">
        <f>Vertidos!X31</f>
        <v>0</v>
      </c>
    </row>
    <row r="39" spans="1:5" ht="13.5" customHeight="1" thickBot="1">
      <c r="A39" s="261">
        <f>IF('Datos Generales'!D32="","",IF('Datos Generales'!D32="DQO","COT",'Datos Generales'!D32))</f>
      </c>
      <c r="B39" s="262"/>
      <c r="C39" s="263"/>
      <c r="D39" s="263"/>
      <c r="E39" s="118">
        <f>Vertidos!X32</f>
        <v>0</v>
      </c>
    </row>
    <row r="40" spans="1:5" ht="13.5" customHeight="1" thickBot="1">
      <c r="A40" s="261">
        <f>IF('Datos Generales'!D33="","",IF('Datos Generales'!D33="DQO","COT",'Datos Generales'!D33))</f>
      </c>
      <c r="B40" s="262"/>
      <c r="C40" s="263"/>
      <c r="D40" s="263"/>
      <c r="E40" s="118">
        <f>Vertidos!X33</f>
        <v>0</v>
      </c>
    </row>
    <row r="41" spans="1:5" ht="13.5" customHeight="1" thickBot="1">
      <c r="A41" s="261">
        <f>IF('Datos Generales'!D34="","",IF('Datos Generales'!D34="DQO","COT",'Datos Generales'!D34))</f>
      </c>
      <c r="B41" s="262"/>
      <c r="C41" s="263"/>
      <c r="D41" s="263"/>
      <c r="E41" s="118">
        <f>Vertidos!X34</f>
        <v>0</v>
      </c>
    </row>
    <row r="42" spans="1:5" ht="13.5" customHeight="1" thickBot="1">
      <c r="A42" s="261">
        <f>IF('Datos Generales'!D35="","",IF('Datos Generales'!D35="DQO","COT",'Datos Generales'!D35))</f>
      </c>
      <c r="B42" s="262"/>
      <c r="C42" s="263"/>
      <c r="D42" s="263"/>
      <c r="E42" s="118">
        <f>Vertidos!X35</f>
        <v>0</v>
      </c>
    </row>
    <row r="43" spans="1:5" ht="13.5" customHeight="1" thickBot="1">
      <c r="A43" s="261">
        <f>IF('Datos Generales'!D36="","",IF('Datos Generales'!D36="DQO","COT",'Datos Generales'!D36))</f>
      </c>
      <c r="B43" s="262"/>
      <c r="C43" s="263"/>
      <c r="D43" s="263"/>
      <c r="E43" s="118">
        <f>Vertidos!X36</f>
        <v>0</v>
      </c>
    </row>
    <row r="44" spans="1:5" ht="13.5" customHeight="1" thickBot="1">
      <c r="A44" s="261">
        <f>IF('Datos Generales'!D37="","",IF('Datos Generales'!D37="DQO","COT",'Datos Generales'!D37))</f>
      </c>
      <c r="B44" s="262"/>
      <c r="C44" s="263"/>
      <c r="D44" s="263"/>
      <c r="E44" s="118">
        <f>Vertidos!X37</f>
        <v>0</v>
      </c>
    </row>
    <row r="45" spans="1:5" ht="13.5" customHeight="1" thickBot="1">
      <c r="A45" s="80"/>
      <c r="B45" s="80"/>
      <c r="C45" s="81"/>
      <c r="D45" s="81"/>
      <c r="E45" s="82"/>
    </row>
    <row r="46" spans="1:5" ht="16.5" customHeight="1" thickBot="1">
      <c r="A46" s="266" t="s">
        <v>222</v>
      </c>
      <c r="B46" s="267"/>
      <c r="C46" s="267"/>
      <c r="D46" s="267"/>
      <c r="E46" s="268"/>
    </row>
    <row r="47" spans="1:5" ht="18" customHeight="1" thickBot="1">
      <c r="A47" s="269" t="s">
        <v>221</v>
      </c>
      <c r="B47" s="270"/>
      <c r="C47" s="271" t="str">
        <f>Vertidos!V7</f>
        <v>EDAR de titularidad pública (municipal o autonómica)</v>
      </c>
      <c r="D47" s="272"/>
      <c r="E47" s="273"/>
    </row>
    <row r="48" spans="1:5" ht="13.5" thickBot="1">
      <c r="A48" s="264" t="s">
        <v>216</v>
      </c>
      <c r="B48" s="265"/>
      <c r="C48" s="265"/>
      <c r="D48" s="265"/>
      <c r="E48" s="109" t="s">
        <v>217</v>
      </c>
    </row>
    <row r="49" spans="1:5" ht="13.5" thickBot="1">
      <c r="A49" s="261">
        <f>A19</f>
      </c>
      <c r="B49" s="262"/>
      <c r="C49" s="263"/>
      <c r="D49" s="263"/>
      <c r="E49" s="118">
        <f>Vertidos!X46</f>
        <v>0</v>
      </c>
    </row>
    <row r="50" spans="1:5" ht="13.5" thickBot="1">
      <c r="A50" s="261">
        <f aca="true" t="shared" si="0" ref="A50:A74">A20</f>
      </c>
      <c r="B50" s="262"/>
      <c r="C50" s="263"/>
      <c r="D50" s="263"/>
      <c r="E50" s="118">
        <f>Vertidos!X47</f>
        <v>0</v>
      </c>
    </row>
    <row r="51" spans="1:5" ht="13.5" thickBot="1">
      <c r="A51" s="261">
        <f t="shared" si="0"/>
      </c>
      <c r="B51" s="262"/>
      <c r="C51" s="263"/>
      <c r="D51" s="263"/>
      <c r="E51" s="118">
        <f>Vertidos!X48</f>
        <v>0</v>
      </c>
    </row>
    <row r="52" spans="1:5" ht="13.5" thickBot="1">
      <c r="A52" s="261">
        <f>A22</f>
      </c>
      <c r="B52" s="262"/>
      <c r="C52" s="263"/>
      <c r="D52" s="263"/>
      <c r="E52" s="118">
        <f>Vertidos!X49</f>
        <v>0</v>
      </c>
    </row>
    <row r="53" spans="1:5" ht="13.5" thickBot="1">
      <c r="A53" s="261">
        <f t="shared" si="0"/>
      </c>
      <c r="B53" s="262"/>
      <c r="C53" s="263"/>
      <c r="D53" s="263"/>
      <c r="E53" s="118">
        <f>Vertidos!X50</f>
        <v>0</v>
      </c>
    </row>
    <row r="54" spans="1:5" ht="13.5" thickBot="1">
      <c r="A54" s="261">
        <f t="shared" si="0"/>
      </c>
      <c r="B54" s="262"/>
      <c r="C54" s="263"/>
      <c r="D54" s="263"/>
      <c r="E54" s="118">
        <f>Vertidos!X51</f>
        <v>0</v>
      </c>
    </row>
    <row r="55" spans="1:5" ht="13.5" thickBot="1">
      <c r="A55" s="261">
        <f t="shared" si="0"/>
      </c>
      <c r="B55" s="262"/>
      <c r="C55" s="263"/>
      <c r="D55" s="263"/>
      <c r="E55" s="118">
        <f>Vertidos!X52</f>
        <v>0</v>
      </c>
    </row>
    <row r="56" spans="1:5" ht="13.5" thickBot="1">
      <c r="A56" s="261">
        <f t="shared" si="0"/>
      </c>
      <c r="B56" s="262"/>
      <c r="C56" s="263"/>
      <c r="D56" s="263"/>
      <c r="E56" s="118">
        <f>Vertidos!X53</f>
        <v>0</v>
      </c>
    </row>
    <row r="57" spans="1:5" ht="13.5" thickBot="1">
      <c r="A57" s="261">
        <f t="shared" si="0"/>
      </c>
      <c r="B57" s="262"/>
      <c r="C57" s="263"/>
      <c r="D57" s="263"/>
      <c r="E57" s="118">
        <f>Vertidos!X54</f>
        <v>0</v>
      </c>
    </row>
    <row r="58" spans="1:5" ht="13.5" thickBot="1">
      <c r="A58" s="261">
        <f t="shared" si="0"/>
      </c>
      <c r="B58" s="262"/>
      <c r="C58" s="263"/>
      <c r="D58" s="263"/>
      <c r="E58" s="118">
        <f>Vertidos!X55</f>
        <v>0</v>
      </c>
    </row>
    <row r="59" spans="1:5" ht="13.5" thickBot="1">
      <c r="A59" s="261">
        <f t="shared" si="0"/>
      </c>
      <c r="B59" s="262"/>
      <c r="C59" s="263"/>
      <c r="D59" s="263"/>
      <c r="E59" s="118">
        <f>Vertidos!X56</f>
        <v>0</v>
      </c>
    </row>
    <row r="60" spans="1:5" ht="13.5" thickBot="1">
      <c r="A60" s="261">
        <f t="shared" si="0"/>
      </c>
      <c r="B60" s="262"/>
      <c r="C60" s="263"/>
      <c r="D60" s="263"/>
      <c r="E60" s="118">
        <f>Vertidos!X57</f>
        <v>0</v>
      </c>
    </row>
    <row r="61" spans="1:5" ht="13.5" thickBot="1">
      <c r="A61" s="261">
        <f t="shared" si="0"/>
      </c>
      <c r="B61" s="262"/>
      <c r="C61" s="263"/>
      <c r="D61" s="263"/>
      <c r="E61" s="118">
        <f>Vertidos!X58</f>
        <v>0</v>
      </c>
    </row>
    <row r="62" spans="1:5" ht="13.5" thickBot="1">
      <c r="A62" s="261">
        <f t="shared" si="0"/>
      </c>
      <c r="B62" s="262"/>
      <c r="C62" s="263"/>
      <c r="D62" s="263"/>
      <c r="E62" s="118">
        <f>Vertidos!X59</f>
        <v>0</v>
      </c>
    </row>
    <row r="63" spans="1:5" ht="13.5" thickBot="1">
      <c r="A63" s="261">
        <f t="shared" si="0"/>
      </c>
      <c r="B63" s="262"/>
      <c r="C63" s="263"/>
      <c r="D63" s="263"/>
      <c r="E63" s="118">
        <f>Vertidos!X60</f>
        <v>0</v>
      </c>
    </row>
    <row r="64" spans="1:5" ht="13.5" thickBot="1">
      <c r="A64" s="261">
        <f t="shared" si="0"/>
      </c>
      <c r="B64" s="262"/>
      <c r="C64" s="263"/>
      <c r="D64" s="263"/>
      <c r="E64" s="118">
        <f>Vertidos!X61</f>
        <v>0</v>
      </c>
    </row>
    <row r="65" spans="1:5" ht="13.5" thickBot="1">
      <c r="A65" s="261">
        <f t="shared" si="0"/>
      </c>
      <c r="B65" s="262"/>
      <c r="C65" s="263"/>
      <c r="D65" s="263"/>
      <c r="E65" s="118">
        <f>Vertidos!X62</f>
        <v>0</v>
      </c>
    </row>
    <row r="66" spans="1:5" ht="13.5" thickBot="1">
      <c r="A66" s="261">
        <f t="shared" si="0"/>
      </c>
      <c r="B66" s="262"/>
      <c r="C66" s="263"/>
      <c r="D66" s="263"/>
      <c r="E66" s="118">
        <f>Vertidos!X63</f>
        <v>0</v>
      </c>
    </row>
    <row r="67" spans="1:5" ht="13.5" thickBot="1">
      <c r="A67" s="261">
        <f t="shared" si="0"/>
      </c>
      <c r="B67" s="262"/>
      <c r="C67" s="263"/>
      <c r="D67" s="263"/>
      <c r="E67" s="118">
        <f>Vertidos!X64</f>
        <v>0</v>
      </c>
    </row>
    <row r="68" spans="1:5" ht="13.5" thickBot="1">
      <c r="A68" s="261">
        <f t="shared" si="0"/>
      </c>
      <c r="B68" s="262"/>
      <c r="C68" s="263"/>
      <c r="D68" s="263"/>
      <c r="E68" s="118">
        <f>Vertidos!X65</f>
        <v>0</v>
      </c>
    </row>
    <row r="69" spans="1:5" ht="13.5" thickBot="1">
      <c r="A69" s="261">
        <f t="shared" si="0"/>
      </c>
      <c r="B69" s="262"/>
      <c r="C69" s="263"/>
      <c r="D69" s="263"/>
      <c r="E69" s="118">
        <f>Vertidos!X66</f>
        <v>0</v>
      </c>
    </row>
    <row r="70" spans="1:5" ht="13.5" thickBot="1">
      <c r="A70" s="261">
        <f t="shared" si="0"/>
      </c>
      <c r="B70" s="262"/>
      <c r="C70" s="263"/>
      <c r="D70" s="263"/>
      <c r="E70" s="118">
        <f>Vertidos!X67</f>
        <v>0</v>
      </c>
    </row>
    <row r="71" spans="1:5" ht="13.5" thickBot="1">
      <c r="A71" s="261">
        <f t="shared" si="0"/>
      </c>
      <c r="B71" s="262"/>
      <c r="C71" s="263"/>
      <c r="D71" s="263"/>
      <c r="E71" s="118">
        <f>Vertidos!X68</f>
        <v>0</v>
      </c>
    </row>
    <row r="72" spans="1:5" ht="13.5" thickBot="1">
      <c r="A72" s="261">
        <f t="shared" si="0"/>
      </c>
      <c r="B72" s="262"/>
      <c r="C72" s="263"/>
      <c r="D72" s="263"/>
      <c r="E72" s="118">
        <f>Vertidos!X69</f>
        <v>0</v>
      </c>
    </row>
    <row r="73" spans="1:5" ht="13.5" thickBot="1">
      <c r="A73" s="261">
        <f t="shared" si="0"/>
      </c>
      <c r="B73" s="262"/>
      <c r="C73" s="263"/>
      <c r="D73" s="263"/>
      <c r="E73" s="118">
        <f>Vertidos!X70</f>
        <v>0</v>
      </c>
    </row>
    <row r="74" spans="1:5" ht="13.5" thickBot="1">
      <c r="A74" s="261">
        <f t="shared" si="0"/>
      </c>
      <c r="B74" s="262"/>
      <c r="C74" s="263"/>
      <c r="D74" s="263"/>
      <c r="E74" s="118">
        <f>Vertidos!X71</f>
        <v>0</v>
      </c>
    </row>
  </sheetData>
  <sheetProtection password="F746" sheet="1" selectLockedCells="1"/>
  <mergeCells count="129">
    <mergeCell ref="A3:E3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4:E14"/>
    <mergeCell ref="A15:C15"/>
    <mergeCell ref="A16:E16"/>
    <mergeCell ref="A17:B17"/>
    <mergeCell ref="C17:E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6:E46"/>
    <mergeCell ref="A47:B47"/>
    <mergeCell ref="C47:E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</mergeCells>
  <printOptions/>
  <pageMargins left="0.71" right="0.44" top="0.42" bottom="0.77" header="0" footer="0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Ferrovial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/>
  <cp:lastModifiedBy>fpaa01 FRANCISCO PABLO ALONSO PLAZA tfno:9252 66846</cp:lastModifiedBy>
  <cp:lastPrinted>2014-03-19T17:11:55Z</cp:lastPrinted>
  <dcterms:created xsi:type="dcterms:W3CDTF">2013-06-11T15:58:44Z</dcterms:created>
  <dcterms:modified xsi:type="dcterms:W3CDTF">2021-01-13T08:03:44Z</dcterms:modified>
  <cp:category/>
  <cp:version/>
  <cp:contentType/>
  <cp:contentStatus/>
</cp:coreProperties>
</file>