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jclm.es\MAMB\SC\AYUDASEC\6881.4 ACTUACIONES SELVÍCOLAS CON OBJETIVOS AMBIENTALES\07 Tramitación Conv2025_Trat.selvícolas\Formularios_v7\"/>
    </mc:Choice>
  </mc:AlternateContent>
  <xr:revisionPtr revIDLastSave="0" documentId="13_ncr:1_{6DBD8422-715A-4E5F-9536-9AE1720F2C1E}" xr6:coauthVersionLast="36" xr6:coauthVersionMax="47" xr10:uidLastSave="{00000000-0000-0000-0000-000000000000}"/>
  <bookViews>
    <workbookView xWindow="0" yWindow="0" windowWidth="28800" windowHeight="11508" activeTab="1" xr2:uid="{A665D2A4-007C-44E1-B6BD-EEE3182DF918}"/>
  </bookViews>
  <sheets>
    <sheet name="INSTRUCCIONES" sheetId="12" r:id="rId1"/>
    <sheet name="Zona Homogénea 1" sheetId="5" r:id="rId2"/>
  </sheet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58" i="5" l="1"/>
  <c r="M23" i="5" l="1"/>
  <c r="L35" i="5" l="1"/>
  <c r="L36" i="5"/>
  <c r="L37" i="5"/>
  <c r="L38" i="5"/>
  <c r="B25" i="5"/>
  <c r="B24" i="5"/>
  <c r="B23" i="5"/>
  <c r="B22" i="5"/>
  <c r="B21" i="5"/>
  <c r="B20" i="5"/>
  <c r="L39" i="5" l="1"/>
  <c r="M39" i="5" s="1"/>
  <c r="B31" i="5" s="1"/>
  <c r="O51" i="5" l="1"/>
  <c r="B30" i="5"/>
  <c r="B29" i="5"/>
  <c r="L2" i="5"/>
  <c r="E44" i="5" l="1"/>
  <c r="B44" i="5" s="1"/>
  <c r="D20" i="5"/>
  <c r="E45" i="5" l="1"/>
  <c r="B45" i="5" s="1"/>
  <c r="E46" i="5"/>
  <c r="B46" i="5" s="1"/>
  <c r="D31" i="5" l="1"/>
  <c r="D30" i="5" l="1"/>
  <c r="O50" i="5"/>
  <c r="D46" i="5"/>
  <c r="N6" i="5" l="1"/>
  <c r="O6" i="5" s="1"/>
  <c r="N7" i="5"/>
  <c r="O7" i="5" s="1"/>
  <c r="N8" i="5"/>
  <c r="O8" i="5" s="1"/>
  <c r="N9" i="5"/>
  <c r="O9" i="5" s="1"/>
  <c r="Q47" i="5" l="1"/>
  <c r="P47" i="5"/>
  <c r="O47" i="5"/>
  <c r="N47" i="5"/>
  <c r="M47" i="5"/>
  <c r="L47" i="5"/>
  <c r="B32" i="5" s="1"/>
  <c r="N31" i="5"/>
  <c r="B28" i="5" s="1"/>
  <c r="D28" i="5" s="1"/>
  <c r="M31" i="5"/>
  <c r="B27" i="5" s="1"/>
  <c r="D27" i="5" s="1"/>
  <c r="L31" i="5"/>
  <c r="B26" i="5" s="1"/>
  <c r="N50" i="5" s="1"/>
  <c r="L51" i="5"/>
  <c r="L23" i="5"/>
  <c r="M51" i="5" s="1"/>
  <c r="M50" i="5"/>
  <c r="D21" i="5"/>
  <c r="N12" i="5" l="1"/>
  <c r="N23" i="5"/>
  <c r="D32" i="5"/>
  <c r="B33" i="5"/>
  <c r="D33" i="5" s="1"/>
  <c r="B35" i="5"/>
  <c r="D35" i="5" s="1"/>
  <c r="B36" i="5"/>
  <c r="D36" i="5" s="1"/>
  <c r="B34" i="5"/>
  <c r="D34" i="5" s="1"/>
  <c r="B37" i="5"/>
  <c r="D37" i="5" s="1"/>
  <c r="D22" i="5"/>
  <c r="D26" i="5"/>
  <c r="M54" i="5"/>
  <c r="D29" i="5"/>
  <c r="D25" i="5"/>
  <c r="D44" i="5"/>
  <c r="D45" i="5"/>
  <c r="D24" i="5"/>
  <c r="E42" i="5" l="1"/>
  <c r="E43" i="5"/>
  <c r="E41" i="5"/>
  <c r="P50" i="5"/>
  <c r="L54" i="5" s="1"/>
  <c r="E40" i="5" s="1"/>
  <c r="B40" i="5" s="1"/>
  <c r="L50" i="5"/>
  <c r="D23" i="5"/>
  <c r="E38" i="5" l="1"/>
  <c r="B38" i="5" s="1"/>
  <c r="E39" i="5"/>
  <c r="D38" i="5" l="1"/>
  <c r="B39" i="5"/>
  <c r="D39" i="5" s="1"/>
  <c r="D40" i="5"/>
  <c r="B41" i="5" l="1"/>
  <c r="D41" i="5" s="1"/>
  <c r="B43" i="5"/>
  <c r="D43" i="5" s="1"/>
  <c r="B42" i="5"/>
  <c r="D42" i="5" s="1"/>
  <c r="D47" i="5" l="1"/>
  <c r="N2" i="5" l="1"/>
  <c r="N3" i="5"/>
  <c r="D48" i="5"/>
  <c r="I5" i="5" s="1"/>
  <c r="I14" i="5"/>
  <c r="I8" i="5"/>
  <c r="I2" i="5"/>
  <c r="I15" i="5"/>
  <c r="I11" i="5"/>
  <c r="I7" i="5"/>
  <c r="I4" i="5"/>
  <c r="I3" i="5"/>
  <c r="I16" i="5"/>
  <c r="I13" i="5"/>
  <c r="I12" i="5"/>
  <c r="I9" i="5"/>
  <c r="I6" i="5"/>
  <c r="I17" i="5"/>
  <c r="I10" i="5"/>
  <c r="O2" i="5" l="1"/>
  <c r="O3" i="5" l="1"/>
  <c r="P2" i="5"/>
  <c r="P1" i="5"/>
  <c r="O4" i="5"/>
  <c r="P3" i="5" l="1"/>
</calcChain>
</file>

<file path=xl/sharedStrings.xml><?xml version="1.0" encoding="utf-8"?>
<sst xmlns="http://schemas.openxmlformats.org/spreadsheetml/2006/main" count="107" uniqueCount="100">
  <si>
    <t xml:space="preserve">Convocatoria 2026 </t>
  </si>
  <si>
    <t>Si se producen incompatibilidades entre datos, aparecerán celdas en rojo</t>
  </si>
  <si>
    <t>Provincia (Nº)</t>
  </si>
  <si>
    <t>TM (Nº)</t>
  </si>
  <si>
    <t>Agregado</t>
  </si>
  <si>
    <t>Zona</t>
  </si>
  <si>
    <t>Pol</t>
  </si>
  <si>
    <t>Parc</t>
  </si>
  <si>
    <t>Rec</t>
  </si>
  <si>
    <t>Sup. sol (ha)</t>
  </si>
  <si>
    <t>€ sol.</t>
  </si>
  <si>
    <t>Arbóreas</t>
  </si>
  <si>
    <t>Especie</t>
  </si>
  <si>
    <t>Pies/ha</t>
  </si>
  <si>
    <t>Especie 1</t>
  </si>
  <si>
    <t>Especie 2</t>
  </si>
  <si>
    <t>Especie 3</t>
  </si>
  <si>
    <t>Especie 4</t>
  </si>
  <si>
    <t>Matorral</t>
  </si>
  <si>
    <t>%</t>
  </si>
  <si>
    <t>Fcc inicial</t>
  </si>
  <si>
    <t>Fcc a eliminar</t>
  </si>
  <si>
    <t>Tarifas</t>
  </si>
  <si>
    <t>Ud</t>
  </si>
  <si>
    <t>Importe</t>
  </si>
  <si>
    <t>€/ha</t>
  </si>
  <si>
    <t>Manual</t>
  </si>
  <si>
    <t>Mecanizada</t>
  </si>
  <si>
    <t>TS1</t>
  </si>
  <si>
    <t>&lt; 3</t>
  </si>
  <si>
    <t>TS2</t>
  </si>
  <si>
    <t>3-6</t>
  </si>
  <si>
    <t>TS3</t>
  </si>
  <si>
    <t>&gt; 6</t>
  </si>
  <si>
    <t>TS4</t>
  </si>
  <si>
    <t>Total</t>
  </si>
  <si>
    <t>TS5</t>
  </si>
  <si>
    <t>TS6</t>
  </si>
  <si>
    <t>TS7</t>
  </si>
  <si>
    <t>&lt;12</t>
  </si>
  <si>
    <t>12-20</t>
  </si>
  <si>
    <t>&gt;20</t>
  </si>
  <si>
    <t>TS8</t>
  </si>
  <si>
    <t>TS9</t>
  </si>
  <si>
    <t>TS10</t>
  </si>
  <si>
    <t>TS11</t>
  </si>
  <si>
    <t>TS12</t>
  </si>
  <si>
    <t>TS13</t>
  </si>
  <si>
    <t>TS14</t>
  </si>
  <si>
    <t>Resalveo</t>
  </si>
  <si>
    <t>TS15</t>
  </si>
  <si>
    <t>N/ha inicial</t>
  </si>
  <si>
    <t>TS16</t>
  </si>
  <si>
    <t>TS17</t>
  </si>
  <si>
    <t>TS18</t>
  </si>
  <si>
    <t>Poda</t>
  </si>
  <si>
    <t>TS19</t>
  </si>
  <si>
    <t>Dehesas</t>
  </si>
  <si>
    <t>TS20</t>
  </si>
  <si>
    <t>TS21</t>
  </si>
  <si>
    <t>TS22</t>
  </si>
  <si>
    <t>TS23</t>
  </si>
  <si>
    <t>TS24</t>
  </si>
  <si>
    <t>TS25</t>
  </si>
  <si>
    <t>TS26</t>
  </si>
  <si>
    <t>Roza mecanizada</t>
  </si>
  <si>
    <t>Roza manual</t>
  </si>
  <si>
    <t>Corta</t>
  </si>
  <si>
    <t>TS27</t>
  </si>
  <si>
    <t>Actuación</t>
  </si>
  <si>
    <t>% Superficie afectada por restos &lt;6 cm generados en la operación</t>
  </si>
  <si>
    <t>% Sup. resalveo</t>
  </si>
  <si>
    <t>máx 1,75 m/1 m</t>
  </si>
  <si>
    <t>máx 1,75 m/&gt; 1 m</t>
  </si>
  <si>
    <t>máx 3 m/1 m</t>
  </si>
  <si>
    <t>máx 3 m/&gt; 1 m</t>
  </si>
  <si>
    <t>máx 5,5 m</t>
  </si>
  <si>
    <t xml:space="preserve">% Superficie TOTAL afectada por restos &lt;6 cm </t>
  </si>
  <si>
    <t>Indica la pendiente</t>
  </si>
  <si>
    <t>Sup. (ha)</t>
  </si>
  <si>
    <t>Total zona homogénea</t>
  </si>
  <si>
    <t xml:space="preserve">Indicar aquí el NIF de la persona solicitante: </t>
  </si>
  <si>
    <t>Restos &lt; 6 cm proceden de 1 operación</t>
  </si>
  <si>
    <t>Restos &lt; 6 cm proceden de 2 o más operaciones</t>
  </si>
  <si>
    <t>¿Solicita gestión de restos &gt; 6 cm?</t>
  </si>
  <si>
    <t>Importe unitario solicitado (€/ha)</t>
  </si>
  <si>
    <t>Pte. media (%)</t>
  </si>
  <si>
    <t>Importe total solicitado (€)</t>
  </si>
  <si>
    <r>
      <t xml:space="preserve">Las celdas en este color son las </t>
    </r>
    <r>
      <rPr>
        <b/>
        <sz val="16"/>
        <color theme="1"/>
        <rFont val="Calibri"/>
        <family val="2"/>
        <scheme val="minor"/>
      </rPr>
      <t>ÚNICAS</t>
    </r>
    <r>
      <rPr>
        <sz val="16"/>
        <color theme="1"/>
        <rFont val="Calibri"/>
        <family val="2"/>
        <scheme val="minor"/>
      </rPr>
      <t xml:space="preserve"> en las que se introducen datos. </t>
    </r>
    <r>
      <rPr>
        <b/>
        <sz val="16"/>
        <color theme="1"/>
        <rFont val="Calibri"/>
        <family val="2"/>
        <scheme val="minor"/>
      </rPr>
      <t>Importante: si no hay dato, NO poner 0 (cero)</t>
    </r>
  </si>
  <si>
    <t xml:space="preserve">Antes de introducir datos, generar una pestaña para cada zona homogénea </t>
  </si>
  <si>
    <t>La columna "Especie" se debe rellenar con el nombre completo en latín: Quercus ilex, Pinus pinaster etc (No válido Q. ilex o encina, por ejemplo)</t>
  </si>
  <si>
    <t>Sugerencia: nombrar este archivo  excel con el NIF de la persona solicitante. Ejemplo: SOLICITUD_99999999A</t>
  </si>
  <si>
    <t>Orden 126/2025, de 27 de agosto, de la Consejería de Desarrollo Sostenible por la que se establecen las bases reguladoras para la concesión de ayudas para la ejecución de tratamientos selvícolas en el marco del PEPAC para el periodo 2023-2027 y cofinanciadas por el Fondo Europeo Agrícola de Desarrollo Rural</t>
  </si>
  <si>
    <t>Roza (de TS1 a TS6)</t>
  </si>
  <si>
    <t>Corta pies sobrantes (de TS7 a TS9)</t>
  </si>
  <si>
    <t>Resalveo  (de TS10 a TS12)</t>
  </si>
  <si>
    <t>Poda (de TS13 a TS18)</t>
  </si>
  <si>
    <t>GR &lt; 6 cm (de TS19 a TS24)</t>
  </si>
  <si>
    <t>GR &gt; 6 cm (de TS25 a TS27)</t>
  </si>
  <si>
    <t>% Superficie TOTAL afectada
por restos &gt; 6 cm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</si>
</sst>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12" x14ac:knownFonts="1">
    <font>
      <sz val="11"/>
      <color theme="1"/>
      <name val="Calibri"/>
      <family val="2"/>
      <scheme val="minor"/>
    </font>
    <font>
      <b/>
      <sz val="11"/>
      <color theme="1"/>
      <name val="Calibri"/>
      <family val="2"/>
      <scheme val="minor"/>
    </font>
    <font>
      <i/>
      <sz val="11"/>
      <color theme="1"/>
      <name val="Calibri"/>
      <family val="2"/>
      <scheme val="minor"/>
    </font>
    <font>
      <sz val="11"/>
      <color theme="1"/>
      <name val="Calibri"/>
      <family val="2"/>
      <scheme val="minor"/>
    </font>
    <font>
      <b/>
      <sz val="11"/>
      <name val="Calibri"/>
      <family val="2"/>
      <scheme val="minor"/>
    </font>
    <font>
      <sz val="11"/>
      <color rgb="FFFFFFFF"/>
      <name val="Courier New"/>
      <family val="3"/>
    </font>
    <font>
      <sz val="11"/>
      <color rgb="FFFF0000"/>
      <name val="Calibri"/>
      <family val="2"/>
      <scheme val="minor"/>
    </font>
    <font>
      <sz val="11"/>
      <color theme="0"/>
      <name val="Calibri"/>
      <family val="2"/>
      <scheme val="minor"/>
    </font>
    <font>
      <b/>
      <sz val="14"/>
      <color theme="1"/>
      <name val="Calibri"/>
      <family val="2"/>
      <scheme val="minor"/>
    </font>
    <font>
      <b/>
      <sz val="16"/>
      <color theme="1"/>
      <name val="Calibri"/>
      <family val="2"/>
      <scheme val="minor"/>
    </font>
    <font>
      <sz val="16"/>
      <color theme="1"/>
      <name val="Calibri"/>
      <family val="2"/>
      <scheme val="minor"/>
    </font>
    <font>
      <b/>
      <sz val="18"/>
      <color theme="1"/>
      <name val="Calibri"/>
      <family val="2"/>
      <scheme val="minor"/>
    </font>
  </fonts>
  <fills count="13">
    <fill>
      <patternFill patternType="none"/>
    </fill>
    <fill>
      <patternFill patternType="gray125"/>
    </fill>
    <fill>
      <patternFill patternType="solid">
        <fgColor theme="5" tint="0.79998168889431442"/>
        <bgColor indexed="64"/>
      </patternFill>
    </fill>
    <fill>
      <patternFill patternType="solid">
        <fgColor theme="9" tint="0.79998168889431442"/>
        <bgColor indexed="64"/>
      </patternFill>
    </fill>
    <fill>
      <patternFill patternType="solid">
        <fgColor theme="2"/>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7" tint="0.59999389629810485"/>
        <bgColor indexed="64"/>
      </patternFill>
    </fill>
    <fill>
      <patternFill patternType="solid">
        <fgColor rgb="FFFCCEF2"/>
        <bgColor indexed="64"/>
      </patternFill>
    </fill>
    <fill>
      <patternFill patternType="solid">
        <fgColor theme="7"/>
        <bgColor indexed="64"/>
      </patternFill>
    </fill>
    <fill>
      <patternFill patternType="solid">
        <fgColor theme="4" tint="0.59999389629810485"/>
        <bgColor indexed="64"/>
      </patternFill>
    </fill>
    <fill>
      <patternFill patternType="solid">
        <fgColor rgb="FFFFF2CD"/>
        <bgColor indexed="64"/>
      </patternFill>
    </fill>
    <fill>
      <patternFill patternType="solid">
        <fgColor rgb="FFFF0000"/>
        <bgColor indexed="64"/>
      </patternFill>
    </fill>
  </fills>
  <borders count="11">
    <border>
      <left/>
      <right/>
      <top/>
      <bottom/>
      <diagonal/>
    </border>
    <border>
      <left style="thin">
        <color auto="1"/>
      </left>
      <right style="thin">
        <color auto="1"/>
      </right>
      <top style="thin">
        <color auto="1"/>
      </top>
      <bottom style="thin">
        <color auto="1"/>
      </bottom>
      <diagonal/>
    </border>
    <border>
      <left/>
      <right style="thin">
        <color auto="1"/>
      </right>
      <top/>
      <bottom style="thin">
        <color auto="1"/>
      </bottom>
      <diagonal/>
    </border>
    <border>
      <left style="thin">
        <color auto="1"/>
      </left>
      <right/>
      <top/>
      <bottom/>
      <diagonal/>
    </border>
    <border>
      <left/>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s>
  <cellStyleXfs count="4">
    <xf numFmtId="0" fontId="0" fillId="0" borderId="0"/>
    <xf numFmtId="0" fontId="3" fillId="5" borderId="1"/>
    <xf numFmtId="0" fontId="3" fillId="12" borderId="0">
      <alignment vertical="center"/>
    </xf>
    <xf numFmtId="9" fontId="3" fillId="0" borderId="0" applyFont="0" applyFill="0" applyBorder="0" applyAlignment="0" applyProtection="0"/>
  </cellStyleXfs>
  <cellXfs count="96">
    <xf numFmtId="0" fontId="0" fillId="0" borderId="0" xfId="0"/>
    <xf numFmtId="0" fontId="0" fillId="0" borderId="0" xfId="0" applyAlignment="1">
      <alignment vertical="top"/>
    </xf>
    <xf numFmtId="4" fontId="0" fillId="2" borderId="1" xfId="0" applyNumberFormat="1" applyFill="1" applyBorder="1" applyAlignment="1">
      <alignment horizontal="right" vertical="center"/>
    </xf>
    <xf numFmtId="4" fontId="0" fillId="3" borderId="1" xfId="0" applyNumberFormat="1" applyFill="1" applyBorder="1" applyAlignment="1">
      <alignment horizontal="right" vertical="center"/>
    </xf>
    <xf numFmtId="0" fontId="0" fillId="4" borderId="1" xfId="0" applyFill="1" applyBorder="1"/>
    <xf numFmtId="0" fontId="0" fillId="4" borderId="1" xfId="0" applyFill="1" applyBorder="1" applyAlignment="1">
      <alignment horizontal="center"/>
    </xf>
    <xf numFmtId="49" fontId="0" fillId="4" borderId="1" xfId="0" applyNumberFormat="1" applyFill="1" applyBorder="1" applyAlignment="1">
      <alignment horizontal="right"/>
    </xf>
    <xf numFmtId="9" fontId="0" fillId="4" borderId="1" xfId="0" applyNumberFormat="1" applyFill="1" applyBorder="1"/>
    <xf numFmtId="49" fontId="0" fillId="4" borderId="1" xfId="0" applyNumberFormat="1" applyFill="1" applyBorder="1" applyAlignment="1">
      <alignment horizontal="center"/>
    </xf>
    <xf numFmtId="0" fontId="0" fillId="4" borderId="1" xfId="0" applyFill="1" applyBorder="1" applyAlignment="1">
      <alignment vertical="top"/>
    </xf>
    <xf numFmtId="0" fontId="0" fillId="4" borderId="1" xfId="0" applyFill="1" applyBorder="1" applyAlignment="1">
      <alignment horizontal="center" vertical="center" wrapText="1"/>
    </xf>
    <xf numFmtId="0" fontId="0" fillId="4" borderId="1" xfId="0" applyFill="1" applyBorder="1" applyAlignment="1">
      <alignment horizontal="center" vertical="center"/>
    </xf>
    <xf numFmtId="0" fontId="1" fillId="4" borderId="1" xfId="0" applyFont="1" applyFill="1" applyBorder="1" applyAlignment="1">
      <alignment horizontal="center" vertical="center"/>
    </xf>
    <xf numFmtId="9" fontId="3" fillId="5" borderId="1" xfId="1" applyNumberFormat="1"/>
    <xf numFmtId="4" fontId="1" fillId="2" borderId="1" xfId="0" applyNumberFormat="1" applyFont="1" applyFill="1" applyBorder="1" applyAlignment="1">
      <alignment horizontal="left" vertical="center"/>
    </xf>
    <xf numFmtId="4" fontId="1" fillId="3" borderId="1" xfId="0" applyNumberFormat="1" applyFont="1" applyFill="1" applyBorder="1" applyAlignment="1">
      <alignment horizontal="left" vertical="center"/>
    </xf>
    <xf numFmtId="0" fontId="5" fillId="0" borderId="0" xfId="0" applyFont="1"/>
    <xf numFmtId="0" fontId="1" fillId="4" borderId="1" xfId="0" applyFont="1" applyFill="1" applyBorder="1" applyAlignment="1">
      <alignment horizontal="right"/>
    </xf>
    <xf numFmtId="3" fontId="3" fillId="5" borderId="1" xfId="1" applyNumberFormat="1"/>
    <xf numFmtId="4" fontId="0" fillId="7" borderId="1" xfId="0" applyNumberFormat="1" applyFill="1" applyBorder="1" applyAlignment="1">
      <alignment horizontal="right" vertical="center"/>
    </xf>
    <xf numFmtId="4" fontId="1" fillId="7" borderId="1" xfId="0" applyNumberFormat="1" applyFont="1" applyFill="1" applyBorder="1" applyAlignment="1">
      <alignment horizontal="left" vertical="center"/>
    </xf>
    <xf numFmtId="3" fontId="0" fillId="4" borderId="1" xfId="0" applyNumberFormat="1" applyFill="1" applyBorder="1"/>
    <xf numFmtId="0" fontId="7" fillId="0" borderId="0" xfId="0" applyFont="1"/>
    <xf numFmtId="4" fontId="1" fillId="8" borderId="1" xfId="0" applyNumberFormat="1" applyFont="1" applyFill="1" applyBorder="1" applyAlignment="1">
      <alignment horizontal="left" vertical="center"/>
    </xf>
    <xf numFmtId="4" fontId="0" fillId="8" borderId="1" xfId="0" applyNumberFormat="1" applyFill="1" applyBorder="1" applyAlignment="1">
      <alignment horizontal="right" vertical="center"/>
    </xf>
    <xf numFmtId="0" fontId="2" fillId="5" borderId="1" xfId="1" applyFont="1"/>
    <xf numFmtId="4" fontId="3" fillId="0" borderId="0" xfId="1" applyNumberFormat="1" applyFill="1" applyBorder="1"/>
    <xf numFmtId="164" fontId="0" fillId="5" borderId="1" xfId="0" applyNumberFormat="1" applyFill="1" applyBorder="1"/>
    <xf numFmtId="0" fontId="1" fillId="0" borderId="0" xfId="0" applyFont="1" applyAlignment="1">
      <alignment horizontal="right"/>
    </xf>
    <xf numFmtId="0" fontId="1" fillId="4" borderId="1" xfId="0" applyFont="1" applyFill="1" applyBorder="1" applyAlignment="1">
      <alignment horizontal="center"/>
    </xf>
    <xf numFmtId="0" fontId="1" fillId="0" borderId="0" xfId="0" applyFont="1" applyAlignment="1">
      <alignment horizontal="center"/>
    </xf>
    <xf numFmtId="3" fontId="3" fillId="0" borderId="0" xfId="1" applyNumberFormat="1" applyFill="1" applyBorder="1"/>
    <xf numFmtId="0" fontId="0" fillId="0" borderId="3" xfId="0" applyBorder="1"/>
    <xf numFmtId="49" fontId="0" fillId="0" borderId="0" xfId="0" applyNumberFormat="1" applyAlignment="1">
      <alignment horizontal="right"/>
    </xf>
    <xf numFmtId="0" fontId="1" fillId="0" borderId="2" xfId="0" applyFont="1" applyBorder="1"/>
    <xf numFmtId="0" fontId="1" fillId="0" borderId="0" xfId="0" applyFont="1"/>
    <xf numFmtId="0" fontId="1" fillId="0" borderId="2" xfId="0" applyFont="1" applyBorder="1" applyAlignment="1">
      <alignment vertical="center"/>
    </xf>
    <xf numFmtId="0" fontId="0" fillId="4" borderId="1" xfId="0" applyFill="1" applyBorder="1" applyAlignment="1">
      <alignment horizontal="center" vertical="top" wrapText="1"/>
    </xf>
    <xf numFmtId="0" fontId="0" fillId="4" borderId="1" xfId="0" applyFill="1" applyBorder="1" applyAlignment="1">
      <alignment horizontal="right"/>
    </xf>
    <xf numFmtId="0" fontId="1" fillId="0" borderId="1" xfId="0" applyFont="1" applyBorder="1"/>
    <xf numFmtId="0" fontId="1" fillId="0" borderId="4" xfId="0" applyFont="1" applyBorder="1" applyAlignment="1">
      <alignment vertical="center"/>
    </xf>
    <xf numFmtId="0" fontId="0" fillId="4" borderId="1" xfId="0" applyFill="1" applyBorder="1" applyAlignment="1">
      <alignment horizontal="right" wrapText="1"/>
    </xf>
    <xf numFmtId="4" fontId="1" fillId="9" borderId="1" xfId="0" applyNumberFormat="1" applyFont="1" applyFill="1" applyBorder="1" applyAlignment="1">
      <alignment horizontal="left" vertical="center"/>
    </xf>
    <xf numFmtId="4" fontId="0" fillId="9" borderId="1" xfId="0" applyNumberFormat="1" applyFill="1" applyBorder="1" applyAlignment="1">
      <alignment horizontal="right" vertical="center"/>
    </xf>
    <xf numFmtId="4" fontId="1" fillId="6" borderId="1" xfId="0" applyNumberFormat="1" applyFont="1" applyFill="1" applyBorder="1" applyAlignment="1">
      <alignment horizontal="left" vertical="center"/>
    </xf>
    <xf numFmtId="4" fontId="0" fillId="6" borderId="1" xfId="0" applyNumberFormat="1" applyFill="1" applyBorder="1" applyAlignment="1">
      <alignment horizontal="right" vertical="center"/>
    </xf>
    <xf numFmtId="4" fontId="1" fillId="10" borderId="1" xfId="0" applyNumberFormat="1" applyFont="1" applyFill="1" applyBorder="1" applyAlignment="1">
      <alignment horizontal="left" vertical="center"/>
    </xf>
    <xf numFmtId="4" fontId="0" fillId="10" borderId="1" xfId="0" applyNumberFormat="1" applyFill="1" applyBorder="1" applyAlignment="1">
      <alignment horizontal="right" vertical="center"/>
    </xf>
    <xf numFmtId="0" fontId="0" fillId="0" borderId="0" xfId="0" applyAlignment="1">
      <alignment vertical="center"/>
    </xf>
    <xf numFmtId="4" fontId="4" fillId="0" borderId="1" xfId="0" applyNumberFormat="1" applyFont="1" applyBorder="1"/>
    <xf numFmtId="0" fontId="8" fillId="0" borderId="0" xfId="0" applyFont="1"/>
    <xf numFmtId="0" fontId="9" fillId="0" borderId="0" xfId="0" applyFont="1"/>
    <xf numFmtId="4" fontId="0" fillId="4" borderId="1" xfId="0" applyNumberFormat="1" applyFill="1" applyBorder="1"/>
    <xf numFmtId="49" fontId="0" fillId="4" borderId="1" xfId="0" applyNumberFormat="1" applyFill="1" applyBorder="1" applyAlignment="1">
      <alignment vertical="center" wrapText="1"/>
    </xf>
    <xf numFmtId="9" fontId="3" fillId="5" borderId="1" xfId="1" applyNumberFormat="1" applyAlignment="1">
      <alignment horizontal="center" vertical="center"/>
    </xf>
    <xf numFmtId="2" fontId="0" fillId="6" borderId="1" xfId="0" applyNumberFormat="1" applyFill="1" applyBorder="1" applyAlignment="1">
      <alignment horizontal="right" vertical="center"/>
    </xf>
    <xf numFmtId="2" fontId="0" fillId="10" borderId="1" xfId="0" applyNumberFormat="1" applyFill="1" applyBorder="1" applyAlignment="1">
      <alignment horizontal="right" vertical="center"/>
    </xf>
    <xf numFmtId="2" fontId="0" fillId="3" borderId="1" xfId="0" applyNumberFormat="1" applyFill="1" applyBorder="1" applyAlignment="1">
      <alignment horizontal="right" vertical="center"/>
    </xf>
    <xf numFmtId="2" fontId="3" fillId="7" borderId="1" xfId="1" applyNumberFormat="1" applyFill="1" applyAlignment="1">
      <alignment horizontal="right" vertical="center"/>
    </xf>
    <xf numFmtId="2" fontId="3" fillId="9" borderId="1" xfId="1" applyNumberFormat="1" applyFill="1" applyAlignment="1">
      <alignment horizontal="right" vertical="center"/>
    </xf>
    <xf numFmtId="1" fontId="0" fillId="2" borderId="1" xfId="0" applyNumberFormat="1" applyFill="1" applyBorder="1" applyAlignment="1">
      <alignment horizontal="right" vertical="center"/>
    </xf>
    <xf numFmtId="1" fontId="0" fillId="8" borderId="1" xfId="0" applyNumberFormat="1" applyFill="1" applyBorder="1" applyAlignment="1">
      <alignment horizontal="right" vertical="center"/>
    </xf>
    <xf numFmtId="0" fontId="8" fillId="11" borderId="1" xfId="0" applyFont="1" applyFill="1" applyBorder="1" applyAlignment="1">
      <alignment wrapText="1"/>
    </xf>
    <xf numFmtId="165" fontId="3" fillId="0" borderId="0" xfId="1" applyNumberFormat="1" applyFill="1" applyBorder="1"/>
    <xf numFmtId="0" fontId="6" fillId="4" borderId="1" xfId="0" applyFont="1" applyFill="1" applyBorder="1" applyAlignment="1">
      <alignment horizontal="center" vertical="center"/>
    </xf>
    <xf numFmtId="9" fontId="3" fillId="5" borderId="5" xfId="1" applyNumberFormat="1" applyBorder="1" applyAlignment="1">
      <alignment horizontal="center" vertical="center"/>
    </xf>
    <xf numFmtId="9" fontId="3" fillId="4" borderId="1" xfId="1" applyNumberFormat="1" applyFill="1" applyAlignment="1">
      <alignment horizontal="center" vertical="center"/>
    </xf>
    <xf numFmtId="4" fontId="0" fillId="0" borderId="0" xfId="0" applyNumberFormat="1"/>
    <xf numFmtId="9" fontId="3" fillId="5" borderId="1" xfId="1" applyNumberFormat="1" applyAlignment="1">
      <alignment vertical="center"/>
    </xf>
    <xf numFmtId="9" fontId="3" fillId="5" borderId="1" xfId="3" applyFill="1" applyBorder="1" applyAlignment="1">
      <alignment vertical="center"/>
    </xf>
    <xf numFmtId="0" fontId="3" fillId="4" borderId="1" xfId="1" applyNumberFormat="1" applyFill="1"/>
    <xf numFmtId="0" fontId="3" fillId="4" borderId="1" xfId="1" applyNumberFormat="1" applyFill="1" applyAlignment="1">
      <alignment wrapText="1"/>
    </xf>
    <xf numFmtId="0" fontId="0" fillId="4" borderId="1" xfId="0" applyFill="1" applyBorder="1" applyAlignment="1">
      <alignment horizontal="right" vertical="center"/>
    </xf>
    <xf numFmtId="0" fontId="0" fillId="0" borderId="0" xfId="0" applyFill="1" applyAlignment="1">
      <alignment vertical="center"/>
    </xf>
    <xf numFmtId="0" fontId="1" fillId="0" borderId="0" xfId="0" applyFont="1" applyFill="1" applyBorder="1" applyAlignment="1">
      <alignment horizontal="right"/>
    </xf>
    <xf numFmtId="4" fontId="0" fillId="0" borderId="0" xfId="0" applyNumberFormat="1" applyFill="1" applyBorder="1"/>
    <xf numFmtId="164" fontId="0" fillId="0" borderId="0" xfId="0" applyNumberFormat="1" applyFill="1" applyBorder="1"/>
    <xf numFmtId="0" fontId="3" fillId="5" borderId="1" xfId="1" applyAlignment="1">
      <alignment vertical="center"/>
    </xf>
    <xf numFmtId="2" fontId="3" fillId="5" borderId="1" xfId="1" applyNumberFormat="1" applyAlignment="1">
      <alignment vertical="center"/>
    </xf>
    <xf numFmtId="4" fontId="3" fillId="4" borderId="1" xfId="1" applyNumberFormat="1" applyFill="1" applyAlignment="1">
      <alignment vertical="center"/>
    </xf>
    <xf numFmtId="0" fontId="0" fillId="0" borderId="0" xfId="0" applyAlignment="1">
      <alignment wrapText="1"/>
    </xf>
    <xf numFmtId="0" fontId="1" fillId="4" borderId="1" xfId="0" applyFont="1" applyFill="1" applyBorder="1" applyAlignment="1">
      <alignment horizontal="center" vertical="center" wrapText="1"/>
    </xf>
    <xf numFmtId="4" fontId="3" fillId="0" borderId="0" xfId="1" applyNumberFormat="1" applyFill="1" applyBorder="1" applyAlignment="1">
      <alignment vertical="center"/>
    </xf>
    <xf numFmtId="0" fontId="0" fillId="0" borderId="2" xfId="0" applyBorder="1" applyAlignment="1">
      <alignment vertical="center"/>
    </xf>
    <xf numFmtId="0" fontId="1" fillId="0" borderId="0" xfId="0" applyFont="1" applyAlignment="1">
      <alignment horizontal="center" vertical="center" wrapText="1"/>
    </xf>
    <xf numFmtId="4" fontId="0" fillId="0" borderId="0" xfId="0" applyNumberFormat="1" applyFill="1" applyBorder="1" applyAlignment="1">
      <alignment vertical="center" wrapText="1"/>
    </xf>
    <xf numFmtId="4" fontId="3" fillId="0" borderId="0" xfId="1" applyNumberFormat="1" applyFont="1" applyFill="1" applyBorder="1" applyAlignment="1">
      <alignment vertical="center" wrapText="1"/>
    </xf>
    <xf numFmtId="0" fontId="11" fillId="0" borderId="0" xfId="0" applyFont="1"/>
    <xf numFmtId="0" fontId="10" fillId="11" borderId="8" xfId="0" applyFont="1" applyFill="1" applyBorder="1" applyAlignment="1">
      <alignment horizontal="center" wrapText="1"/>
    </xf>
    <xf numFmtId="0" fontId="10" fillId="11" borderId="9" xfId="0" applyFont="1" applyFill="1" applyBorder="1" applyAlignment="1">
      <alignment horizontal="center" wrapText="1"/>
    </xf>
    <xf numFmtId="0" fontId="10" fillId="11" borderId="10" xfId="0" applyFont="1" applyFill="1" applyBorder="1" applyAlignment="1">
      <alignment horizontal="center" wrapText="1"/>
    </xf>
    <xf numFmtId="0" fontId="0" fillId="0" borderId="0" xfId="0" applyAlignment="1">
      <alignment horizontal="center"/>
    </xf>
    <xf numFmtId="9" fontId="3" fillId="5" borderId="1" xfId="1" applyNumberFormat="1" applyAlignment="1">
      <alignment horizontal="right" vertical="center"/>
    </xf>
    <xf numFmtId="9" fontId="0" fillId="4" borderId="6" xfId="0" applyNumberFormat="1" applyFill="1" applyBorder="1" applyAlignment="1">
      <alignment vertical="center"/>
    </xf>
    <xf numFmtId="9" fontId="0" fillId="4" borderId="7" xfId="0" applyNumberFormat="1" applyFill="1" applyBorder="1" applyAlignment="1">
      <alignment vertical="center"/>
    </xf>
    <xf numFmtId="9" fontId="0" fillId="4" borderId="5" xfId="0" applyNumberFormat="1" applyFill="1" applyBorder="1" applyAlignment="1">
      <alignment vertical="center"/>
    </xf>
  </cellXfs>
  <cellStyles count="4">
    <cellStyle name="Error" xfId="2" xr:uid="{20753D26-56FB-44CC-9EED-2797C0631E90}"/>
    <cellStyle name="Normal" xfId="0" builtinId="0"/>
    <cellStyle name="Porcentaje" xfId="3" builtinId="5"/>
    <cellStyle name="Rellenar" xfId="1" xr:uid="{89A973CC-D78E-42DD-9445-84BDD4074AB0}"/>
  </cellStyles>
  <dxfs count="59">
    <dxf>
      <fill>
        <patternFill patternType="solid">
          <bgColor theme="6" tint="0.79998168889431442"/>
        </patternFill>
      </fill>
      <border>
        <left style="thin">
          <color auto="1"/>
        </left>
        <right style="thin">
          <color auto="1"/>
        </right>
        <top style="thin">
          <color auto="1"/>
        </top>
        <bottom style="thin">
          <color auto="1"/>
        </bottom>
      </border>
    </dxf>
    <dxf>
      <fill>
        <patternFill>
          <bgColor rgb="FFFF8C00"/>
        </patternFill>
      </fill>
    </dxf>
    <dxf>
      <font>
        <b/>
        <i val="0"/>
      </font>
      <border>
        <left style="thin">
          <color auto="1"/>
        </left>
        <right style="thin">
          <color auto="1"/>
        </right>
        <top style="thin">
          <color auto="1"/>
        </top>
        <bottom style="thin">
          <color auto="1"/>
        </bottom>
      </border>
    </dxf>
    <dxf>
      <font>
        <b/>
        <i val="0"/>
      </font>
      <border>
        <left style="thin">
          <color auto="1"/>
        </left>
        <right style="thin">
          <color auto="1"/>
        </right>
        <top style="thin">
          <color auto="1"/>
        </top>
        <bottom style="thin">
          <color auto="1"/>
        </bottom>
        <vertical/>
        <horizontal/>
      </border>
    </dxf>
    <dxf>
      <font>
        <b val="0"/>
        <i val="0"/>
      </font>
      <fill>
        <patternFill>
          <bgColor rgb="FFFF8C00"/>
        </patternFill>
      </fill>
      <border>
        <left style="thin">
          <color auto="1"/>
        </left>
        <right style="thin">
          <color auto="1"/>
        </right>
        <top style="thin">
          <color auto="1"/>
        </top>
        <bottom style="thin">
          <color auto="1"/>
        </bottom>
      </border>
    </dxf>
    <dxf>
      <fill>
        <patternFill>
          <bgColor theme="7" tint="0.79998168889431442"/>
        </patternFill>
      </fill>
    </dxf>
    <dxf>
      <fill>
        <patternFill>
          <bgColor theme="7" tint="0.79998168889431442"/>
        </patternFill>
      </fill>
    </dxf>
    <dxf>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rgb="FF9C0006"/>
      </font>
      <fill>
        <patternFill>
          <bgColor rgb="FFFFC7CE"/>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8C00"/>
        </patternFill>
      </fill>
    </dxf>
    <dxf>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theme="9"/>
        </patternFill>
      </fill>
    </dxf>
    <dxf>
      <font>
        <color auto="1"/>
      </font>
      <fill>
        <patternFill>
          <bgColor rgb="FFFF0000"/>
        </patternFill>
      </fill>
    </dxf>
    <dxf>
      <font>
        <color auto="1"/>
      </font>
      <fill>
        <patternFill>
          <bgColor rgb="FFFF0000"/>
        </patternFill>
      </fill>
    </dxf>
    <dxf>
      <fill>
        <patternFill>
          <bgColor theme="5"/>
        </patternFill>
      </fill>
    </dxf>
    <dxf>
      <fill>
        <patternFill>
          <bgColor theme="5"/>
        </patternFill>
      </fill>
    </dxf>
    <dxf>
      <font>
        <color auto="1"/>
      </font>
      <fill>
        <patternFill>
          <bgColor rgb="FFFF0000"/>
        </patternFill>
      </fill>
    </dxf>
    <dxf>
      <font>
        <color auto="1"/>
      </font>
      <fill>
        <patternFill>
          <bgColor rgb="FFFF0000"/>
        </patternFill>
      </fill>
    </dxf>
    <dxf>
      <fill>
        <patternFill>
          <bgColor theme="4" tint="0.39994506668294322"/>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ill>
        <patternFill>
          <bgColor rgb="FFFF0000"/>
        </patternFill>
      </fill>
    </dxf>
    <dxf>
      <font>
        <color auto="1"/>
      </font>
      <fill>
        <patternFill>
          <bgColor theme="9"/>
        </patternFill>
      </fill>
    </dxf>
    <dxf>
      <font>
        <color auto="1"/>
      </font>
      <fill>
        <patternFill>
          <bgColor theme="9"/>
        </patternFill>
      </fill>
    </dxf>
    <dxf>
      <fill>
        <patternFill>
          <bgColor rgb="FFFF0000"/>
        </patternFill>
      </fill>
    </dxf>
    <dxf>
      <font>
        <color auto="1"/>
      </font>
      <fill>
        <patternFill>
          <bgColor rgb="FFFF0000"/>
        </patternFill>
      </fill>
    </dxf>
  </dxfs>
  <tableStyles count="0" defaultTableStyle="TableStyleMedium2" defaultPivotStyle="PivotStyleLight16"/>
  <colors>
    <mruColors>
      <color rgb="FFFCCEF2"/>
      <color rgb="FFFF8C00"/>
      <color rgb="FFFF4500"/>
      <color rgb="FFFFBF00"/>
      <color rgb="FFFFA500"/>
      <color rgb="FFFF9900"/>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0D8359-F1F0-4F3D-AF15-D59605C986CF}">
  <dimension ref="A1:L15"/>
  <sheetViews>
    <sheetView zoomScaleNormal="100" workbookViewId="0">
      <selection activeCell="H22" sqref="H22"/>
    </sheetView>
  </sheetViews>
  <sheetFormatPr baseColWidth="10" defaultColWidth="11.44140625" defaultRowHeight="14.4" x14ac:dyDescent="0.3"/>
  <cols>
    <col min="3" max="3" width="16.88671875" customWidth="1"/>
    <col min="4" max="4" width="20.5546875" customWidth="1"/>
    <col min="10" max="10" width="11.5546875" customWidth="1"/>
  </cols>
  <sheetData>
    <row r="1" spans="1:12" s="50" customFormat="1" ht="18" x14ac:dyDescent="0.35">
      <c r="A1" s="50" t="s">
        <v>92</v>
      </c>
    </row>
    <row r="2" spans="1:12" ht="23.4" x14ac:dyDescent="0.45">
      <c r="A2" s="87" t="s">
        <v>0</v>
      </c>
    </row>
    <row r="4" spans="1:12" ht="21.6" thickBot="1" x14ac:dyDescent="0.45">
      <c r="A4" s="51"/>
    </row>
    <row r="5" spans="1:12" ht="26.4" customHeight="1" thickBot="1" x14ac:dyDescent="0.45">
      <c r="A5" s="88" t="s">
        <v>88</v>
      </c>
      <c r="B5" s="89"/>
      <c r="C5" s="89"/>
      <c r="D5" s="89"/>
      <c r="E5" s="89"/>
      <c r="F5" s="89"/>
      <c r="G5" s="89"/>
      <c r="H5" s="89"/>
      <c r="I5" s="89"/>
      <c r="J5" s="89"/>
      <c r="K5" s="89"/>
      <c r="L5" s="90"/>
    </row>
    <row r="7" spans="1:12" x14ac:dyDescent="0.3">
      <c r="A7" t="s">
        <v>89</v>
      </c>
    </row>
    <row r="9" spans="1:12" x14ac:dyDescent="0.3">
      <c r="A9" t="s">
        <v>1</v>
      </c>
    </row>
    <row r="11" spans="1:12" x14ac:dyDescent="0.3">
      <c r="A11" t="s">
        <v>90</v>
      </c>
    </row>
    <row r="13" spans="1:12" x14ac:dyDescent="0.3">
      <c r="A13" t="s">
        <v>91</v>
      </c>
    </row>
    <row r="15" spans="1:12" ht="17.399999999999999" customHeight="1" x14ac:dyDescent="0.35">
      <c r="A15" t="s">
        <v>81</v>
      </c>
      <c r="D15" s="62"/>
    </row>
  </sheetData>
  <mergeCells count="1">
    <mergeCell ref="A5:L5"/>
  </mergeCells>
  <pageMargins left="0.7" right="0.7" top="0.75" bottom="0.75"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409BE2-D5BE-4E66-A6B7-64C6B8FA99E1}">
  <dimension ref="A1:AE60"/>
  <sheetViews>
    <sheetView tabSelected="1" workbookViewId="0">
      <selection activeCell="O18" sqref="O18"/>
    </sheetView>
  </sheetViews>
  <sheetFormatPr baseColWidth="10" defaultColWidth="11.44140625" defaultRowHeight="14.4" x14ac:dyDescent="0.3"/>
  <cols>
    <col min="1" max="1" width="13" bestFit="1" customWidth="1"/>
    <col min="2" max="2" width="10" customWidth="1"/>
    <col min="3" max="3" width="8.5546875" customWidth="1"/>
    <col min="4" max="4" width="9.44140625" bestFit="1" customWidth="1"/>
    <col min="5" max="5" width="3.88671875" bestFit="1" customWidth="1"/>
    <col min="6" max="6" width="6" bestFit="1" customWidth="1"/>
    <col min="7" max="7" width="4" bestFit="1" customWidth="1"/>
    <col min="8" max="9" width="12.5546875" customWidth="1"/>
    <col min="10" max="10" width="6.88671875" customWidth="1"/>
    <col min="11" max="11" width="30.109375" bestFit="1" customWidth="1"/>
    <col min="12" max="12" width="18.33203125" customWidth="1"/>
    <col min="13" max="13" width="24.33203125" customWidth="1"/>
    <col min="14" max="14" width="22" customWidth="1"/>
    <col min="15" max="15" width="19.109375" customWidth="1"/>
    <col min="16" max="16" width="29.88671875" customWidth="1"/>
    <col min="17" max="17" width="16.6640625" bestFit="1" customWidth="1"/>
    <col min="18" max="18" width="24.33203125" bestFit="1" customWidth="1"/>
    <col min="22" max="22" width="10.109375" customWidth="1"/>
    <col min="23" max="23" width="9.109375" customWidth="1"/>
    <col min="24" max="24" width="9.6640625" customWidth="1"/>
  </cols>
  <sheetData>
    <row r="1" spans="1:31" ht="28.8" x14ac:dyDescent="0.3">
      <c r="A1" s="12" t="s">
        <v>2</v>
      </c>
      <c r="B1" s="12" t="s">
        <v>3</v>
      </c>
      <c r="C1" s="12" t="s">
        <v>4</v>
      </c>
      <c r="D1" s="12" t="s">
        <v>5</v>
      </c>
      <c r="E1" s="12" t="s">
        <v>6</v>
      </c>
      <c r="F1" s="12" t="s">
        <v>7</v>
      </c>
      <c r="G1" s="12" t="s">
        <v>8</v>
      </c>
      <c r="H1" s="12" t="s">
        <v>9</v>
      </c>
      <c r="I1" s="12" t="s">
        <v>10</v>
      </c>
      <c r="J1" s="82"/>
      <c r="K1" s="83"/>
      <c r="L1" s="12" t="s">
        <v>79</v>
      </c>
      <c r="M1" s="12" t="s">
        <v>86</v>
      </c>
      <c r="N1" s="81" t="s">
        <v>85</v>
      </c>
      <c r="O1" s="81" t="s">
        <v>87</v>
      </c>
      <c r="P1" s="84" t="str">
        <f>IF(AND(ISNUMBER(O2),OR(N2&gt;3000,O2&gt;40000)),"Importe máx. subvencionable (€)","")</f>
        <v/>
      </c>
    </row>
    <row r="2" spans="1:31" x14ac:dyDescent="0.3">
      <c r="A2" s="77"/>
      <c r="B2" s="77"/>
      <c r="C2" s="77"/>
      <c r="D2" s="77"/>
      <c r="E2" s="77"/>
      <c r="F2" s="77"/>
      <c r="G2" s="77"/>
      <c r="H2" s="78"/>
      <c r="I2" s="79">
        <f>IF(ISERROR(H2*$D$47),H2*$D$48,H2*$D$47)</f>
        <v>0</v>
      </c>
      <c r="J2" s="26"/>
      <c r="K2" s="17" t="s">
        <v>80</v>
      </c>
      <c r="L2" s="52">
        <f>SUM(H2:H17)</f>
        <v>0</v>
      </c>
      <c r="M2" s="27" t="s">
        <v>78</v>
      </c>
      <c r="N2" s="52" t="str">
        <f>IF(M2 = "Indica la pendiente","&lt;-- Rellena la pendiente!",IF(D47="Supera importe unitario",SUM(D20:D46),D47))</f>
        <v>&lt;-- Rellena la pendiente!</v>
      </c>
      <c r="O2" s="52" t="str">
        <f>IF(M2="Indica la pendiente","",SUM(I2:I17))</f>
        <v/>
      </c>
      <c r="P2" s="26" t="str">
        <f>IF(ISNUMBER(O2),IF(O2&gt;40000,40000,IF(N2&gt;3000,IF((L2*3000)&gt;40000,40000,L2*3000),"")),"")</f>
        <v/>
      </c>
    </row>
    <row r="3" spans="1:31" ht="60.75" customHeight="1" x14ac:dyDescent="0.3">
      <c r="A3" s="77"/>
      <c r="B3" s="77"/>
      <c r="C3" s="77"/>
      <c r="D3" s="77"/>
      <c r="E3" s="77"/>
      <c r="F3" s="77"/>
      <c r="G3" s="77"/>
      <c r="H3" s="78"/>
      <c r="I3" s="79">
        <f t="shared" ref="I3:I17" si="0">IF(ISERROR(H3*$D$47),H3*$D$48,H3*$D$47)</f>
        <v>0</v>
      </c>
      <c r="J3" s="26"/>
      <c r="K3" s="74"/>
      <c r="L3" s="75"/>
      <c r="M3" s="76"/>
      <c r="N3" s="85" t="str">
        <f>IF(D47&gt;3000,"El importe máximo subvencionable por hectárea será de 3.000 €","")</f>
        <v/>
      </c>
      <c r="O3" s="85" t="str">
        <f>IF(AND(ISNUMBER(O2),O2&gt;40000), "El importe máximo subvencionable será 40.000 €","")</f>
        <v/>
      </c>
      <c r="P3" s="86" t="str">
        <f>IF(ISNUMBER(P2),"Este sería, en todo caso, el importe máximo subvencionable para esta zona con los datos indicados en esta memoria","")</f>
        <v/>
      </c>
    </row>
    <row r="4" spans="1:31" x14ac:dyDescent="0.3">
      <c r="A4" s="77"/>
      <c r="B4" s="77"/>
      <c r="C4" s="77"/>
      <c r="D4" s="77"/>
      <c r="E4" s="77"/>
      <c r="F4" s="77"/>
      <c r="G4" s="77"/>
      <c r="H4" s="78"/>
      <c r="I4" s="79">
        <f t="shared" si="0"/>
        <v>0</v>
      </c>
      <c r="J4" s="26"/>
      <c r="M4" s="28"/>
      <c r="O4" s="67" t="str">
        <f>IF(O2 = "Supera el importe máximo por persona beneficiaria",SUM(I2:I17),"")</f>
        <v/>
      </c>
      <c r="P4" s="26"/>
      <c r="R4" s="26"/>
    </row>
    <row r="5" spans="1:31" x14ac:dyDescent="0.3">
      <c r="A5" s="77"/>
      <c r="B5" s="77"/>
      <c r="C5" s="77"/>
      <c r="D5" s="77"/>
      <c r="E5" s="77"/>
      <c r="F5" s="77"/>
      <c r="G5" s="77"/>
      <c r="H5" s="78"/>
      <c r="I5" s="79">
        <f t="shared" si="0"/>
        <v>0</v>
      </c>
      <c r="J5" s="26"/>
      <c r="K5" s="34" t="s">
        <v>11</v>
      </c>
      <c r="L5" s="29" t="s">
        <v>12</v>
      </c>
      <c r="M5" s="29" t="s">
        <v>13</v>
      </c>
      <c r="N5" s="91"/>
      <c r="O5" s="91"/>
      <c r="P5" s="26"/>
      <c r="Q5" s="26"/>
      <c r="R5" s="26"/>
    </row>
    <row r="6" spans="1:31" x14ac:dyDescent="0.3">
      <c r="A6" s="77"/>
      <c r="B6" s="77"/>
      <c r="C6" s="77"/>
      <c r="D6" s="77"/>
      <c r="E6" s="77"/>
      <c r="F6" s="77"/>
      <c r="G6" s="77"/>
      <c r="H6" s="78"/>
      <c r="I6" s="79">
        <f t="shared" si="0"/>
        <v>0</v>
      </c>
      <c r="J6" s="26"/>
      <c r="K6" s="38" t="s">
        <v>14</v>
      </c>
      <c r="L6" s="25"/>
      <c r="M6" s="18"/>
      <c r="N6" t="str">
        <f>IF((SUM(L27:N27)+SUM(L43:Q43))&gt;M6,"ERROR","")</f>
        <v/>
      </c>
      <c r="O6" t="str">
        <f>IF(N6="ERROR",SUM(L27:N27,L43:Q43)-M6,"")</f>
        <v/>
      </c>
      <c r="P6" s="26"/>
      <c r="Q6" s="26"/>
      <c r="R6" s="26"/>
      <c r="U6" s="16"/>
    </row>
    <row r="7" spans="1:31" x14ac:dyDescent="0.3">
      <c r="A7" s="77"/>
      <c r="B7" s="77"/>
      <c r="C7" s="77"/>
      <c r="D7" s="77"/>
      <c r="E7" s="77"/>
      <c r="F7" s="77"/>
      <c r="G7" s="77"/>
      <c r="H7" s="78"/>
      <c r="I7" s="79">
        <f t="shared" si="0"/>
        <v>0</v>
      </c>
      <c r="J7" s="26"/>
      <c r="K7" s="38" t="s">
        <v>15</v>
      </c>
      <c r="L7" s="25"/>
      <c r="M7" s="18"/>
      <c r="N7" t="str">
        <f>IF((SUM(L28:N28)+SUM(L44:Q44))&gt;M7,"ERROR","")</f>
        <v/>
      </c>
      <c r="O7" t="str">
        <f>IF(N7="ERROR",SUM(L28:N28,L44:Q44)-M7,"")</f>
        <v/>
      </c>
      <c r="P7" s="26"/>
      <c r="Q7" s="26"/>
      <c r="R7" s="26"/>
      <c r="U7" s="16"/>
    </row>
    <row r="8" spans="1:31" x14ac:dyDescent="0.3">
      <c r="A8" s="77"/>
      <c r="B8" s="77"/>
      <c r="C8" s="77"/>
      <c r="D8" s="77"/>
      <c r="E8" s="77"/>
      <c r="F8" s="77"/>
      <c r="G8" s="77"/>
      <c r="H8" s="78"/>
      <c r="I8" s="79">
        <f t="shared" si="0"/>
        <v>0</v>
      </c>
      <c r="J8" s="26"/>
      <c r="K8" s="38" t="s">
        <v>16</v>
      </c>
      <c r="L8" s="25"/>
      <c r="M8" s="18"/>
      <c r="N8" t="str">
        <f>IF((SUM(L29:N29)+SUM(L45:Q45))&gt;M8,"ERROR","")</f>
        <v/>
      </c>
      <c r="O8" t="str">
        <f>IF(N8="ERROR",SUM(L29:N29,L45:Q45)-M8,"")</f>
        <v/>
      </c>
      <c r="P8" s="26"/>
      <c r="Q8" s="26"/>
      <c r="R8" s="26"/>
      <c r="U8" s="16"/>
    </row>
    <row r="9" spans="1:31" x14ac:dyDescent="0.3">
      <c r="A9" s="77"/>
      <c r="B9" s="77"/>
      <c r="C9" s="77"/>
      <c r="D9" s="77"/>
      <c r="E9" s="77"/>
      <c r="F9" s="77"/>
      <c r="G9" s="77"/>
      <c r="H9" s="78"/>
      <c r="I9" s="79">
        <f t="shared" si="0"/>
        <v>0</v>
      </c>
      <c r="J9" s="26"/>
      <c r="K9" s="38" t="s">
        <v>17</v>
      </c>
      <c r="L9" s="25"/>
      <c r="M9" s="18"/>
      <c r="N9" t="str">
        <f>IF((SUM(L30:N30)+SUM(L46:Q46))&gt;M9,"ERROR","")</f>
        <v/>
      </c>
      <c r="O9" t="str">
        <f>IF(N9="ERROR",SUM(L30:N30,L46:Q46)-M9,"")</f>
        <v/>
      </c>
      <c r="P9" s="26"/>
      <c r="Q9" s="26"/>
      <c r="R9" s="26"/>
      <c r="U9" s="16"/>
    </row>
    <row r="10" spans="1:31" x14ac:dyDescent="0.3">
      <c r="A10" s="77"/>
      <c r="B10" s="77"/>
      <c r="C10" s="77"/>
      <c r="D10" s="77"/>
      <c r="E10" s="77"/>
      <c r="F10" s="77"/>
      <c r="G10" s="77"/>
      <c r="H10" s="78"/>
      <c r="I10" s="79">
        <f t="shared" si="0"/>
        <v>0</v>
      </c>
      <c r="J10" s="26"/>
      <c r="K10" s="26"/>
      <c r="L10" s="26"/>
      <c r="M10" s="26"/>
      <c r="N10" s="26"/>
      <c r="P10" s="26"/>
      <c r="Q10" s="26"/>
      <c r="R10" s="26"/>
    </row>
    <row r="11" spans="1:31" x14ac:dyDescent="0.3">
      <c r="A11" s="77"/>
      <c r="B11" s="77"/>
      <c r="C11" s="77"/>
      <c r="D11" s="77"/>
      <c r="E11" s="77"/>
      <c r="F11" s="77"/>
      <c r="G11" s="77"/>
      <c r="H11" s="78"/>
      <c r="I11" s="79">
        <f t="shared" si="0"/>
        <v>0</v>
      </c>
      <c r="J11" s="26"/>
      <c r="K11" s="34" t="s">
        <v>18</v>
      </c>
      <c r="L11" s="29" t="s">
        <v>19</v>
      </c>
      <c r="M11" s="30"/>
      <c r="N11" s="26"/>
      <c r="P11" s="26"/>
      <c r="Q11" s="26"/>
      <c r="R11" s="26"/>
      <c r="T11" s="22"/>
      <c r="U11" s="22"/>
      <c r="V11" s="22"/>
      <c r="W11" s="22"/>
      <c r="X11" s="22"/>
      <c r="Y11" s="22"/>
      <c r="Z11" s="22"/>
      <c r="AA11" s="22"/>
      <c r="AB11" s="22"/>
      <c r="AC11" s="22"/>
      <c r="AD11" s="22"/>
      <c r="AE11" s="22"/>
    </row>
    <row r="12" spans="1:31" x14ac:dyDescent="0.3">
      <c r="A12" s="77"/>
      <c r="B12" s="77"/>
      <c r="C12" s="77"/>
      <c r="D12" s="77"/>
      <c r="E12" s="77"/>
      <c r="F12" s="77"/>
      <c r="G12" s="77"/>
      <c r="H12" s="78"/>
      <c r="I12" s="79">
        <f t="shared" si="0"/>
        <v>0</v>
      </c>
      <c r="J12" s="26"/>
      <c r="K12" s="38" t="s">
        <v>20</v>
      </c>
      <c r="L12" s="13"/>
      <c r="N12" s="63" t="str">
        <f>IF(M12="ERROR",(L23+M23)-(L12*L13),"")</f>
        <v/>
      </c>
      <c r="P12" s="26"/>
      <c r="Q12" s="26"/>
      <c r="R12" s="26"/>
      <c r="T12" s="22"/>
      <c r="U12" s="22"/>
      <c r="V12" s="22"/>
      <c r="W12" s="22"/>
      <c r="X12" s="22"/>
      <c r="Y12" s="22"/>
      <c r="Z12" s="22"/>
      <c r="AA12" s="22"/>
      <c r="AB12" s="22"/>
      <c r="AC12" s="22"/>
      <c r="AD12" s="22"/>
      <c r="AE12" s="22"/>
    </row>
    <row r="13" spans="1:31" x14ac:dyDescent="0.3">
      <c r="A13" s="77"/>
      <c r="B13" s="77"/>
      <c r="C13" s="77"/>
      <c r="D13" s="77"/>
      <c r="E13" s="77"/>
      <c r="F13" s="77"/>
      <c r="G13" s="77"/>
      <c r="H13" s="78"/>
      <c r="I13" s="79">
        <f t="shared" si="0"/>
        <v>0</v>
      </c>
      <c r="J13" s="26"/>
      <c r="K13" s="38" t="s">
        <v>21</v>
      </c>
      <c r="L13" s="13"/>
      <c r="M13" s="31"/>
      <c r="N13" s="26"/>
      <c r="P13" s="26"/>
      <c r="Q13" s="26"/>
      <c r="R13" s="26"/>
      <c r="T13" s="22"/>
      <c r="U13" s="22"/>
      <c r="V13" s="22"/>
      <c r="W13" s="22"/>
      <c r="X13" s="22"/>
      <c r="Y13" s="22"/>
      <c r="Z13" s="22"/>
      <c r="AA13" s="22"/>
      <c r="AB13" s="22"/>
      <c r="AC13" s="22"/>
      <c r="AD13" s="22"/>
      <c r="AE13" s="22"/>
    </row>
    <row r="14" spans="1:31" x14ac:dyDescent="0.3">
      <c r="A14" s="77"/>
      <c r="B14" s="77"/>
      <c r="C14" s="77"/>
      <c r="D14" s="77"/>
      <c r="E14" s="77"/>
      <c r="F14" s="77"/>
      <c r="G14" s="77"/>
      <c r="H14" s="78"/>
      <c r="I14" s="79">
        <f t="shared" si="0"/>
        <v>0</v>
      </c>
      <c r="J14" s="26"/>
      <c r="M14" s="26"/>
      <c r="N14" s="26"/>
      <c r="P14" s="26"/>
      <c r="Q14" s="26"/>
      <c r="R14" s="26"/>
      <c r="T14" s="22"/>
      <c r="U14" s="22"/>
      <c r="V14" s="22"/>
      <c r="W14" s="22"/>
      <c r="X14" s="22"/>
      <c r="Y14" s="22"/>
      <c r="Z14" s="22"/>
      <c r="AA14" s="22"/>
      <c r="AB14" s="22"/>
      <c r="AC14" s="22"/>
      <c r="AD14" s="22"/>
      <c r="AE14" s="22"/>
    </row>
    <row r="15" spans="1:31" x14ac:dyDescent="0.3">
      <c r="A15" s="77"/>
      <c r="B15" s="77"/>
      <c r="C15" s="77"/>
      <c r="D15" s="77"/>
      <c r="E15" s="77"/>
      <c r="F15" s="77"/>
      <c r="G15" s="77"/>
      <c r="H15" s="78"/>
      <c r="I15" s="79">
        <f t="shared" si="0"/>
        <v>0</v>
      </c>
      <c r="J15" s="26"/>
      <c r="K15" s="26"/>
      <c r="L15" s="26"/>
      <c r="M15" s="26"/>
      <c r="N15" s="26"/>
      <c r="P15" s="26"/>
      <c r="Q15" s="26"/>
      <c r="R15" s="26"/>
      <c r="T15" s="22"/>
      <c r="U15" s="22"/>
      <c r="V15" s="22"/>
      <c r="W15" s="22"/>
      <c r="X15" s="22"/>
      <c r="Y15" s="22"/>
      <c r="Z15" s="22"/>
      <c r="AA15" s="22"/>
      <c r="AB15" s="22"/>
      <c r="AC15" s="22"/>
      <c r="AD15" s="22"/>
      <c r="AE15" s="22"/>
    </row>
    <row r="16" spans="1:31" x14ac:dyDescent="0.3">
      <c r="A16" s="77"/>
      <c r="B16" s="77"/>
      <c r="C16" s="77"/>
      <c r="D16" s="77"/>
      <c r="E16" s="77"/>
      <c r="F16" s="77"/>
      <c r="G16" s="77"/>
      <c r="H16" s="78"/>
      <c r="I16" s="79">
        <f t="shared" si="0"/>
        <v>0</v>
      </c>
      <c r="J16" s="26"/>
      <c r="K16" s="26"/>
      <c r="L16" s="26"/>
      <c r="M16" s="26"/>
      <c r="N16" s="26"/>
      <c r="P16" s="26"/>
      <c r="Q16" s="26"/>
      <c r="R16" s="26"/>
      <c r="T16" s="22"/>
      <c r="U16" s="22"/>
      <c r="V16" s="22"/>
      <c r="W16" s="22"/>
      <c r="X16" s="22"/>
      <c r="Y16" s="22"/>
      <c r="Z16" s="22"/>
      <c r="AA16" s="22"/>
      <c r="AB16" s="22"/>
      <c r="AC16" s="22"/>
      <c r="AD16" s="22"/>
      <c r="AE16" s="22"/>
    </row>
    <row r="17" spans="1:31" x14ac:dyDescent="0.3">
      <c r="A17" s="77"/>
      <c r="B17" s="77"/>
      <c r="C17" s="77"/>
      <c r="D17" s="77"/>
      <c r="E17" s="77"/>
      <c r="F17" s="77"/>
      <c r="G17" s="77"/>
      <c r="H17" s="78"/>
      <c r="I17" s="79">
        <f t="shared" si="0"/>
        <v>0</v>
      </c>
      <c r="J17" s="26"/>
      <c r="K17" s="26"/>
      <c r="L17" s="26"/>
      <c r="M17" s="26"/>
      <c r="N17" s="26"/>
      <c r="P17" s="26"/>
      <c r="Q17" s="26"/>
      <c r="R17" s="26"/>
      <c r="T17" s="22"/>
      <c r="U17" s="22"/>
      <c r="V17" s="22"/>
      <c r="W17" s="22"/>
      <c r="X17" s="22"/>
      <c r="Y17" s="22"/>
      <c r="Z17" s="22"/>
      <c r="AA17" s="22"/>
      <c r="AB17" s="22"/>
      <c r="AC17" s="22"/>
      <c r="AD17" s="22"/>
      <c r="AE17" s="22"/>
    </row>
    <row r="19" spans="1:31" x14ac:dyDescent="0.3">
      <c r="A19" s="12" t="s">
        <v>22</v>
      </c>
      <c r="B19" s="12" t="s">
        <v>23</v>
      </c>
      <c r="C19" s="12" t="s">
        <v>24</v>
      </c>
      <c r="D19" s="12" t="s">
        <v>25</v>
      </c>
      <c r="K19" s="34" t="s">
        <v>93</v>
      </c>
      <c r="L19" s="5" t="s">
        <v>26</v>
      </c>
      <c r="M19" s="5" t="s">
        <v>27</v>
      </c>
      <c r="N19" s="32"/>
    </row>
    <row r="20" spans="1:31" x14ac:dyDescent="0.3">
      <c r="A20" s="44" t="s">
        <v>28</v>
      </c>
      <c r="B20" s="55">
        <f>+L20*L12</f>
        <v>0</v>
      </c>
      <c r="C20" s="45">
        <v>676.28</v>
      </c>
      <c r="D20" s="45">
        <f>B20*C20</f>
        <v>0</v>
      </c>
      <c r="K20" s="6" t="s">
        <v>29</v>
      </c>
      <c r="L20" s="69"/>
      <c r="M20" s="92"/>
      <c r="N20" s="32"/>
    </row>
    <row r="21" spans="1:31" x14ac:dyDescent="0.3">
      <c r="A21" s="44" t="s">
        <v>30</v>
      </c>
      <c r="B21" s="55">
        <f>+L21*L12</f>
        <v>0</v>
      </c>
      <c r="C21" s="45">
        <v>1168.1199999999999</v>
      </c>
      <c r="D21" s="45">
        <f t="shared" ref="D21:D46" si="1">B21*C21</f>
        <v>0</v>
      </c>
      <c r="K21" s="6" t="s">
        <v>31</v>
      </c>
      <c r="L21" s="68"/>
      <c r="M21" s="92"/>
    </row>
    <row r="22" spans="1:31" x14ac:dyDescent="0.3">
      <c r="A22" s="44" t="s">
        <v>32</v>
      </c>
      <c r="B22" s="55">
        <f>L22*L12</f>
        <v>0</v>
      </c>
      <c r="C22" s="45">
        <v>2030.96</v>
      </c>
      <c r="D22" s="45">
        <f t="shared" si="1"/>
        <v>0</v>
      </c>
      <c r="K22" s="6" t="s">
        <v>33</v>
      </c>
      <c r="L22" s="68"/>
      <c r="M22" s="92"/>
    </row>
    <row r="23" spans="1:31" x14ac:dyDescent="0.3">
      <c r="A23" s="46" t="s">
        <v>34</v>
      </c>
      <c r="B23" s="56">
        <f>IF(M2="Pte. menor o igual al 10%",M23*L12,0)</f>
        <v>0</v>
      </c>
      <c r="C23" s="47">
        <v>625.52</v>
      </c>
      <c r="D23" s="47">
        <f t="shared" si="1"/>
        <v>0</v>
      </c>
      <c r="K23" s="6" t="s">
        <v>35</v>
      </c>
      <c r="L23" s="7">
        <f>SUM(L20:L22)</f>
        <v>0</v>
      </c>
      <c r="M23" s="7">
        <f>M20</f>
        <v>0</v>
      </c>
      <c r="N23" t="str">
        <f>+IF(SUM(L23:M23)&gt;L13,"ERROR","")</f>
        <v/>
      </c>
    </row>
    <row r="24" spans="1:31" x14ac:dyDescent="0.3">
      <c r="A24" s="46" t="s">
        <v>36</v>
      </c>
      <c r="B24" s="56">
        <f>IF(M2="Pte. entre el 10-20%",M23*L12,0)</f>
        <v>0</v>
      </c>
      <c r="C24" s="47">
        <v>972.19</v>
      </c>
      <c r="D24" s="47">
        <f t="shared" si="1"/>
        <v>0</v>
      </c>
    </row>
    <row r="25" spans="1:31" x14ac:dyDescent="0.3">
      <c r="A25" s="46" t="s">
        <v>37</v>
      </c>
      <c r="B25" s="56">
        <f>IF(M2="Pte. igual o superior al 20%",M23*L12,0)</f>
        <v>0</v>
      </c>
      <c r="C25" s="47">
        <v>1077.7</v>
      </c>
      <c r="D25" s="47">
        <f t="shared" si="1"/>
        <v>0</v>
      </c>
      <c r="K25" s="35" t="s">
        <v>94</v>
      </c>
    </row>
    <row r="26" spans="1:31" x14ac:dyDescent="0.3">
      <c r="A26" s="14" t="s">
        <v>38</v>
      </c>
      <c r="B26" s="60">
        <f>L31</f>
        <v>0</v>
      </c>
      <c r="C26" s="2">
        <v>0.24</v>
      </c>
      <c r="D26" s="2">
        <f t="shared" si="1"/>
        <v>0</v>
      </c>
      <c r="K26" s="5" t="s">
        <v>12</v>
      </c>
      <c r="L26" s="5" t="s">
        <v>39</v>
      </c>
      <c r="M26" s="8" t="s">
        <v>40</v>
      </c>
      <c r="N26" s="5" t="s">
        <v>41</v>
      </c>
    </row>
    <row r="27" spans="1:31" x14ac:dyDescent="0.3">
      <c r="A27" s="14" t="s">
        <v>42</v>
      </c>
      <c r="B27" s="60">
        <f>M31</f>
        <v>0</v>
      </c>
      <c r="C27" s="2">
        <v>0.41</v>
      </c>
      <c r="D27" s="2">
        <f t="shared" si="1"/>
        <v>0</v>
      </c>
      <c r="K27" s="4">
        <v>1</v>
      </c>
      <c r="L27" s="18"/>
      <c r="M27" s="18"/>
      <c r="N27" s="18"/>
    </row>
    <row r="28" spans="1:31" x14ac:dyDescent="0.3">
      <c r="A28" s="14" t="s">
        <v>43</v>
      </c>
      <c r="B28" s="60">
        <f>N31</f>
        <v>0</v>
      </c>
      <c r="C28" s="2">
        <v>0.59</v>
      </c>
      <c r="D28" s="2">
        <f t="shared" si="1"/>
        <v>0</v>
      </c>
      <c r="K28" s="9">
        <v>2</v>
      </c>
      <c r="L28" s="18"/>
      <c r="M28" s="18"/>
      <c r="N28" s="18"/>
    </row>
    <row r="29" spans="1:31" x14ac:dyDescent="0.3">
      <c r="A29" s="15" t="s">
        <v>44</v>
      </c>
      <c r="B29" s="57">
        <f>IF(AND(L39&gt;=6000,ISNUMBER(M39)),M39,0)</f>
        <v>0</v>
      </c>
      <c r="C29" s="3">
        <v>2200</v>
      </c>
      <c r="D29" s="3">
        <f t="shared" si="1"/>
        <v>0</v>
      </c>
      <c r="K29" s="4">
        <v>3</v>
      </c>
      <c r="L29" s="18"/>
      <c r="M29" s="18"/>
      <c r="N29" s="18"/>
    </row>
    <row r="30" spans="1:31" x14ac:dyDescent="0.3">
      <c r="A30" s="15" t="s">
        <v>45</v>
      </c>
      <c r="B30" s="57">
        <f>IF(AND(L39&gt;=3000,L39&lt;6000,ISNUMBER(M39)),M39,0)</f>
        <v>0</v>
      </c>
      <c r="C30" s="3">
        <v>1400</v>
      </c>
      <c r="D30" s="3">
        <f t="shared" si="1"/>
        <v>0</v>
      </c>
      <c r="K30" s="4">
        <v>4</v>
      </c>
      <c r="L30" s="18"/>
      <c r="M30" s="18"/>
      <c r="N30" s="18"/>
    </row>
    <row r="31" spans="1:31" x14ac:dyDescent="0.3">
      <c r="A31" s="15" t="s">
        <v>46</v>
      </c>
      <c r="B31" s="57">
        <f>IF(AND(L39&gt;=1000,L39&lt;3000,ISNUMBER(M39)),M39,0)</f>
        <v>0</v>
      </c>
      <c r="C31" s="3">
        <v>1100</v>
      </c>
      <c r="D31" s="3">
        <f t="shared" si="1"/>
        <v>0</v>
      </c>
      <c r="K31" s="38" t="s">
        <v>35</v>
      </c>
      <c r="L31" s="21">
        <f>SUM(L27:L30)</f>
        <v>0</v>
      </c>
      <c r="M31" s="21">
        <f>SUM(M27:M30)</f>
        <v>0</v>
      </c>
      <c r="N31" s="21">
        <f>SUM(N27:N30)</f>
        <v>0</v>
      </c>
    </row>
    <row r="32" spans="1:31" x14ac:dyDescent="0.3">
      <c r="A32" s="23" t="s">
        <v>47</v>
      </c>
      <c r="B32" s="61">
        <f>L47</f>
        <v>0</v>
      </c>
      <c r="C32" s="24">
        <v>0.66</v>
      </c>
      <c r="D32" s="24">
        <f t="shared" si="1"/>
        <v>0</v>
      </c>
      <c r="J32" s="33"/>
    </row>
    <row r="33" spans="1:31" x14ac:dyDescent="0.3">
      <c r="A33" s="23" t="s">
        <v>48</v>
      </c>
      <c r="B33" s="61">
        <f>M47</f>
        <v>0</v>
      </c>
      <c r="C33" s="24">
        <v>0.9</v>
      </c>
      <c r="D33" s="24">
        <f t="shared" si="1"/>
        <v>0</v>
      </c>
      <c r="K33" s="35" t="s">
        <v>95</v>
      </c>
    </row>
    <row r="34" spans="1:31" x14ac:dyDescent="0.3">
      <c r="A34" s="23" t="s">
        <v>50</v>
      </c>
      <c r="B34" s="61">
        <f>N47</f>
        <v>0</v>
      </c>
      <c r="C34" s="24">
        <v>0.89</v>
      </c>
      <c r="D34" s="24">
        <f t="shared" si="1"/>
        <v>0</v>
      </c>
      <c r="K34" s="5" t="s">
        <v>12</v>
      </c>
      <c r="L34" s="5" t="s">
        <v>51</v>
      </c>
      <c r="M34" s="5" t="s">
        <v>71</v>
      </c>
    </row>
    <row r="35" spans="1:31" x14ac:dyDescent="0.3">
      <c r="A35" s="23" t="s">
        <v>52</v>
      </c>
      <c r="B35" s="61">
        <f>O47</f>
        <v>0</v>
      </c>
      <c r="C35" s="24">
        <v>1.43</v>
      </c>
      <c r="D35" s="24">
        <f t="shared" si="1"/>
        <v>0</v>
      </c>
      <c r="K35" s="4">
        <v>1</v>
      </c>
      <c r="L35" s="70" t="str">
        <f>IF(COUNTIF(L6,"Quercus*"),M6,"")</f>
        <v/>
      </c>
      <c r="M35" s="93"/>
    </row>
    <row r="36" spans="1:31" x14ac:dyDescent="0.3">
      <c r="A36" s="23" t="s">
        <v>53</v>
      </c>
      <c r="B36" s="61">
        <f>P47</f>
        <v>0</v>
      </c>
      <c r="C36" s="24">
        <v>2.29</v>
      </c>
      <c r="D36" s="24">
        <f t="shared" si="1"/>
        <v>0</v>
      </c>
      <c r="K36" s="4">
        <v>2</v>
      </c>
      <c r="L36" s="70" t="str">
        <f>IF(COUNTIF(L7,"Quercus*"),M7,"")</f>
        <v/>
      </c>
      <c r="M36" s="94"/>
    </row>
    <row r="37" spans="1:31" s="1" customFormat="1" ht="17.399999999999999" customHeight="1" x14ac:dyDescent="0.3">
      <c r="A37" s="23" t="s">
        <v>54</v>
      </c>
      <c r="B37" s="61">
        <f>+Q47</f>
        <v>0</v>
      </c>
      <c r="C37" s="24">
        <v>12.41</v>
      </c>
      <c r="D37" s="24">
        <f t="shared" si="1"/>
        <v>0</v>
      </c>
      <c r="E37"/>
      <c r="F37"/>
      <c r="G37"/>
      <c r="H37"/>
      <c r="I37"/>
      <c r="K37" s="4">
        <v>3</v>
      </c>
      <c r="L37" s="70" t="str">
        <f>IF(COUNTIF(L8,"Quercus*"),M8,"")</f>
        <v/>
      </c>
      <c r="M37" s="94"/>
      <c r="N37"/>
      <c r="O37"/>
      <c r="P37"/>
      <c r="V37"/>
      <c r="W37"/>
      <c r="X37"/>
      <c r="Y37"/>
      <c r="Z37"/>
      <c r="AA37"/>
      <c r="AB37"/>
      <c r="AC37"/>
      <c r="AD37"/>
      <c r="AE37"/>
    </row>
    <row r="38" spans="1:31" x14ac:dyDescent="0.3">
      <c r="A38" s="20" t="s">
        <v>56</v>
      </c>
      <c r="B38" s="58">
        <f>IF(E38="NO",0,IF(L55="",0,L55))</f>
        <v>0</v>
      </c>
      <c r="C38" s="19">
        <v>549.08000000000004</v>
      </c>
      <c r="D38" s="19">
        <f t="shared" ref="D38:D43" si="2">IF(E38="NO",0,B38*C38)</f>
        <v>0</v>
      </c>
      <c r="E38" s="48" t="str">
        <f>IF($L$54="SÍ",IF($M$2="Pte. menor o igual al 10%","","NO"),"NO")</f>
        <v>NO</v>
      </c>
      <c r="F38" s="48"/>
      <c r="G38" s="48"/>
      <c r="H38" s="48"/>
      <c r="I38" s="48"/>
      <c r="K38" s="4">
        <v>4</v>
      </c>
      <c r="L38" s="70" t="str">
        <f>IF(COUNTIF(L9,"Quercus*"),M9,"")</f>
        <v/>
      </c>
      <c r="M38" s="95"/>
    </row>
    <row r="39" spans="1:31" ht="28.8" x14ac:dyDescent="0.3">
      <c r="A39" s="20" t="s">
        <v>58</v>
      </c>
      <c r="B39" s="58">
        <f>IF(E39="NO",0,IF(L55 = "",0,L55))</f>
        <v>0</v>
      </c>
      <c r="C39" s="19">
        <v>564.98</v>
      </c>
      <c r="D39" s="19">
        <f t="shared" si="2"/>
        <v>0</v>
      </c>
      <c r="E39" s="48" t="str">
        <f>IF($L$54="SÍ",IF($M$2="Pte. entre el 10-20%","","NO"),"NO")</f>
        <v>NO</v>
      </c>
      <c r="F39" s="48"/>
      <c r="G39" s="48"/>
      <c r="H39" s="48"/>
      <c r="I39" s="48"/>
      <c r="K39" s="72" t="s">
        <v>35</v>
      </c>
      <c r="L39" s="71" t="str">
        <f>IF(SUM(L35:L38)&gt;=1000,SUM(L35:L38),"No puede aplicarse esta operación")</f>
        <v>No puede aplicarse esta operación</v>
      </c>
      <c r="M39" s="7" t="str">
        <f>IF(L39 = "No puede aplicarse esta operación","",IF(M35 = 0,"",M35))</f>
        <v/>
      </c>
    </row>
    <row r="40" spans="1:31" x14ac:dyDescent="0.3">
      <c r="A40" s="20" t="s">
        <v>59</v>
      </c>
      <c r="B40" s="58">
        <f>IF(E40="NO",0,IF(L55 = "",0,L55))</f>
        <v>0</v>
      </c>
      <c r="C40" s="19">
        <v>581.94000000000005</v>
      </c>
      <c r="D40" s="19">
        <f t="shared" si="2"/>
        <v>0</v>
      </c>
      <c r="E40" s="48" t="str">
        <f>IF($L$54="SÍ",IF($M$2="Pte. igual o superior al 20%","","NO"),"NO")</f>
        <v>NO</v>
      </c>
      <c r="F40" s="48"/>
      <c r="G40" s="48"/>
      <c r="H40" s="48"/>
      <c r="I40" s="48"/>
    </row>
    <row r="41" spans="1:31" x14ac:dyDescent="0.3">
      <c r="A41" s="42" t="s">
        <v>60</v>
      </c>
      <c r="B41" s="59">
        <f>IF(E41="NO",0,IF(M55 = "",0,M55))</f>
        <v>0</v>
      </c>
      <c r="C41" s="43">
        <v>1099.96</v>
      </c>
      <c r="D41" s="43">
        <f t="shared" si="2"/>
        <v>0</v>
      </c>
      <c r="E41" s="48" t="str">
        <f>IF($M$54="SÍ",IF($M$2="Pte. menor o igual al 10%","","NO"),"NO")</f>
        <v>NO</v>
      </c>
      <c r="F41" s="48"/>
      <c r="G41" s="48"/>
      <c r="H41" s="48"/>
      <c r="I41" s="48"/>
      <c r="K41" s="35" t="s">
        <v>96</v>
      </c>
    </row>
    <row r="42" spans="1:31" x14ac:dyDescent="0.3">
      <c r="A42" s="42" t="s">
        <v>61</v>
      </c>
      <c r="B42" s="59">
        <f>IF(E42="NO",0,IF(M55 = "",0,M55))</f>
        <v>0</v>
      </c>
      <c r="C42" s="43">
        <v>1129.96</v>
      </c>
      <c r="D42" s="43">
        <f t="shared" si="2"/>
        <v>0</v>
      </c>
      <c r="E42" s="48" t="str">
        <f>IF($M$54="SÍ",IF($M$2="Pte. entre el 10-20%","","NO"),"NO")</f>
        <v>NO</v>
      </c>
      <c r="F42" s="48"/>
      <c r="G42" s="48"/>
      <c r="H42" s="48"/>
      <c r="I42" s="48"/>
      <c r="K42" s="37" t="s">
        <v>12</v>
      </c>
      <c r="L42" s="37" t="s">
        <v>72</v>
      </c>
      <c r="M42" s="37" t="s">
        <v>73</v>
      </c>
      <c r="N42" s="37" t="s">
        <v>74</v>
      </c>
      <c r="O42" s="37" t="s">
        <v>75</v>
      </c>
      <c r="P42" s="37" t="s">
        <v>76</v>
      </c>
      <c r="Q42" s="37" t="s">
        <v>57</v>
      </c>
    </row>
    <row r="43" spans="1:31" x14ac:dyDescent="0.3">
      <c r="A43" s="42" t="s">
        <v>62</v>
      </c>
      <c r="B43" s="59">
        <f>IF(E43="NO",0,IF(M55 = "",0,M55))</f>
        <v>0</v>
      </c>
      <c r="C43" s="43">
        <v>1162.82</v>
      </c>
      <c r="D43" s="43">
        <f t="shared" si="2"/>
        <v>0</v>
      </c>
      <c r="E43" s="48" t="str">
        <f>IF($M$54="SÍ",IF($M$2="Pte. igual o superior al 20%","","NO"),"NO")</f>
        <v>NO</v>
      </c>
      <c r="F43" s="48"/>
      <c r="G43" s="48"/>
      <c r="H43" s="48"/>
      <c r="I43" s="48"/>
      <c r="K43" s="4">
        <v>1</v>
      </c>
      <c r="L43" s="18"/>
      <c r="M43" s="18"/>
      <c r="N43" s="18"/>
      <c r="O43" s="18"/>
      <c r="P43" s="18"/>
      <c r="Q43" s="18"/>
    </row>
    <row r="44" spans="1:31" ht="14.4" customHeight="1" x14ac:dyDescent="0.3">
      <c r="A44" s="15" t="s">
        <v>63</v>
      </c>
      <c r="B44" s="57">
        <f>IF(E44="NO",0,IF(L59="",0,IF($M$2="Pte. menor o igual al 10%",L59)))</f>
        <v>0</v>
      </c>
      <c r="C44" s="3">
        <v>384.74</v>
      </c>
      <c r="D44" s="3">
        <f t="shared" si="1"/>
        <v>0</v>
      </c>
      <c r="E44" s="48" t="str">
        <f>IF(L58="SÍ",IF($M$2="Pte. menor o igual al 10%","","NO"),"NO")</f>
        <v>NO</v>
      </c>
      <c r="F44" s="48"/>
      <c r="G44" s="48"/>
      <c r="H44" s="48"/>
      <c r="I44" s="48"/>
      <c r="K44" s="4">
        <v>2</v>
      </c>
      <c r="L44" s="18"/>
      <c r="M44" s="18"/>
      <c r="N44" s="18"/>
      <c r="O44" s="18"/>
      <c r="P44" s="18"/>
      <c r="Q44" s="18"/>
    </row>
    <row r="45" spans="1:31" x14ac:dyDescent="0.3">
      <c r="A45" s="15" t="s">
        <v>64</v>
      </c>
      <c r="B45" s="57">
        <f>IF(E45="NO",0,IF(L59="",0,IF($M$2="Pte. entre el 10-20%",L59)))</f>
        <v>0</v>
      </c>
      <c r="C45" s="3">
        <v>505.62</v>
      </c>
      <c r="D45" s="3">
        <f t="shared" si="1"/>
        <v>0</v>
      </c>
      <c r="E45" s="48" t="str">
        <f>IF(L58="SÍ",IF($M$2="Pte. entre el 10-20%","","NO"),"NO")</f>
        <v>NO</v>
      </c>
      <c r="F45" s="48"/>
      <c r="G45" s="48"/>
      <c r="H45" s="48"/>
      <c r="I45" s="48"/>
      <c r="K45" s="4">
        <v>3</v>
      </c>
      <c r="L45" s="18"/>
      <c r="M45" s="18"/>
      <c r="N45" s="18"/>
      <c r="O45" s="18"/>
      <c r="P45" s="18"/>
      <c r="Q45" s="18"/>
    </row>
    <row r="46" spans="1:31" x14ac:dyDescent="0.3">
      <c r="A46" s="15" t="s">
        <v>68</v>
      </c>
      <c r="B46" s="57">
        <f>IF(E46="NO",0,IF($M$2="Pte. igual o superior al 20%",L59))</f>
        <v>0</v>
      </c>
      <c r="C46" s="3">
        <v>707.02</v>
      </c>
      <c r="D46" s="3">
        <f t="shared" si="1"/>
        <v>0</v>
      </c>
      <c r="E46" s="73" t="str">
        <f>IF(L58="SÍ",IF($M$2="Pte. igual o superior al 20%","","NO"),"NO")</f>
        <v>NO</v>
      </c>
      <c r="F46" s="48"/>
      <c r="G46" s="48"/>
      <c r="H46" s="48"/>
      <c r="I46" s="48"/>
      <c r="K46" s="4">
        <v>4</v>
      </c>
      <c r="L46" s="18"/>
      <c r="M46" s="18"/>
      <c r="N46" s="18"/>
      <c r="O46" s="18"/>
      <c r="P46" s="18"/>
      <c r="Q46" s="18"/>
    </row>
    <row r="47" spans="1:31" x14ac:dyDescent="0.3">
      <c r="A47" s="32"/>
      <c r="C47" s="39" t="s">
        <v>35</v>
      </c>
      <c r="D47" s="49">
        <f>IF(SUM(D20:D46)&lt;=3000,SUM(D20:D46),"Supera importe unitario")</f>
        <v>0</v>
      </c>
      <c r="K47" s="38" t="s">
        <v>35</v>
      </c>
      <c r="L47" s="21">
        <f>SUM(L43:L46)</f>
        <v>0</v>
      </c>
      <c r="M47" s="21">
        <f t="shared" ref="M47:Q47" si="3">SUM(M43:M46)</f>
        <v>0</v>
      </c>
      <c r="N47" s="21">
        <f t="shared" si="3"/>
        <v>0</v>
      </c>
      <c r="O47" s="21">
        <f t="shared" si="3"/>
        <v>0</v>
      </c>
      <c r="P47" s="21">
        <f t="shared" si="3"/>
        <v>0</v>
      </c>
      <c r="Q47" s="21">
        <f t="shared" si="3"/>
        <v>0</v>
      </c>
    </row>
    <row r="48" spans="1:31" x14ac:dyDescent="0.3">
      <c r="D48" s="67" t="str">
        <f>IF(D47="Supera importe unitario",SUM(D20:D46),"")</f>
        <v/>
      </c>
    </row>
    <row r="49" spans="11:16" ht="46.95" customHeight="1" x14ac:dyDescent="0.3">
      <c r="K49" s="36" t="s">
        <v>97</v>
      </c>
      <c r="L49" s="10" t="s">
        <v>65</v>
      </c>
      <c r="M49" s="10" t="s">
        <v>66</v>
      </c>
      <c r="N49" s="11" t="s">
        <v>67</v>
      </c>
      <c r="O49" s="11" t="s">
        <v>49</v>
      </c>
      <c r="P49" s="11" t="s">
        <v>55</v>
      </c>
    </row>
    <row r="50" spans="11:16" x14ac:dyDescent="0.3">
      <c r="K50" s="38" t="s">
        <v>69</v>
      </c>
      <c r="L50" s="11" t="str">
        <f>IF(COUNTIF(B23:B25,"&gt; 0") &gt; 0,"SI","-")</f>
        <v>-</v>
      </c>
      <c r="M50" s="11" t="str">
        <f>IF(COUNTIF(B20:B22,"&gt; 0") &gt; 0,"SÍ","-")</f>
        <v>-</v>
      </c>
      <c r="N50" s="11" t="str">
        <f>IF(COUNTIF(B26:B28,"&gt; 0") &gt; 0,"SÍ","-")</f>
        <v>-</v>
      </c>
      <c r="O50" s="11" t="str">
        <f>IF(COUNTIF(B29:B31,"&gt; 0") &gt; 0,"SÍ","-")</f>
        <v>-</v>
      </c>
      <c r="P50" s="11" t="str">
        <f>IF(COUNTIF(B32:B37,"&gt; 0") &gt; 0,"SÍ","-")</f>
        <v>-</v>
      </c>
    </row>
    <row r="51" spans="11:16" ht="28.8" x14ac:dyDescent="0.3">
      <c r="K51" s="41" t="s">
        <v>70</v>
      </c>
      <c r="L51" s="66">
        <f>M23</f>
        <v>0</v>
      </c>
      <c r="M51" s="66">
        <f>L23*L12</f>
        <v>0</v>
      </c>
      <c r="N51" s="54"/>
      <c r="O51" s="66" t="str">
        <f>M39</f>
        <v/>
      </c>
      <c r="P51" s="54"/>
    </row>
    <row r="53" spans="11:16" ht="43.2" x14ac:dyDescent="0.3">
      <c r="L53" s="10" t="s">
        <v>82</v>
      </c>
      <c r="M53" s="10" t="s">
        <v>83</v>
      </c>
      <c r="N53" s="48"/>
      <c r="O53" s="48"/>
      <c r="P53" s="48"/>
    </row>
    <row r="54" spans="11:16" x14ac:dyDescent="0.3">
      <c r="L54" s="64" t="str">
        <f>IF(M54="SÍ","",IF(M54="",IF(COUNTIF(M50:P50,"SÍ")&gt;=1,"SÍ", "")))</f>
        <v/>
      </c>
      <c r="M54" s="11" t="str">
        <f>IF(COUNTIF(M51:P51,"&gt;= 30%")&gt;=2,"SÍ","")</f>
        <v/>
      </c>
      <c r="N54" s="48"/>
      <c r="O54" s="48"/>
      <c r="P54" s="48"/>
    </row>
    <row r="55" spans="11:16" ht="28.8" x14ac:dyDescent="0.3">
      <c r="K55" s="41" t="s">
        <v>77</v>
      </c>
      <c r="L55" s="54"/>
      <c r="M55" s="54"/>
      <c r="N55" s="48"/>
      <c r="O55" s="48"/>
      <c r="P55" s="48"/>
    </row>
    <row r="56" spans="11:16" x14ac:dyDescent="0.3">
      <c r="L56" s="48"/>
      <c r="M56" s="48"/>
      <c r="N56" s="48"/>
      <c r="O56" s="48"/>
      <c r="P56" s="48"/>
    </row>
    <row r="57" spans="11:16" x14ac:dyDescent="0.3">
      <c r="K57" s="40" t="s">
        <v>98</v>
      </c>
      <c r="L57" s="48"/>
      <c r="M57" s="48"/>
      <c r="N57" s="48"/>
      <c r="O57" s="48"/>
      <c r="P57" s="48"/>
    </row>
    <row r="58" spans="11:16" x14ac:dyDescent="0.3">
      <c r="K58" s="53" t="s">
        <v>84</v>
      </c>
      <c r="L58" s="11" t="str">
        <f>+IF(ISBLANK(L59),"-","SÍ")</f>
        <v>-</v>
      </c>
      <c r="M58" s="48"/>
      <c r="N58" s="48"/>
      <c r="O58" s="48"/>
      <c r="P58" s="48"/>
    </row>
    <row r="59" spans="11:16" ht="28.8" x14ac:dyDescent="0.3">
      <c r="K59" s="53" t="s">
        <v>99</v>
      </c>
      <c r="L59" s="65"/>
      <c r="M59" s="48"/>
      <c r="N59" s="48"/>
      <c r="O59" s="48"/>
      <c r="P59" s="48"/>
    </row>
    <row r="60" spans="11:16" x14ac:dyDescent="0.3">
      <c r="L60" s="80"/>
    </row>
  </sheetData>
  <mergeCells count="3">
    <mergeCell ref="N5:O5"/>
    <mergeCell ref="M20:M22"/>
    <mergeCell ref="M35:M38"/>
  </mergeCells>
  <conditionalFormatting sqref="N6:N9">
    <cfRule type="containsText" dxfId="58" priority="42" operator="containsText" text="ERROR">
      <formula>NOT(ISERROR(SEARCH("ERROR",N6)))</formula>
    </cfRule>
    <cfRule type="containsText" dxfId="57" priority="140" operator="containsText" text="ERROR">
      <formula>NOT(ISERROR(SEARCH("ERROR",N6)))</formula>
    </cfRule>
  </conditionalFormatting>
  <conditionalFormatting sqref="L50:P50 L54:M54 L58">
    <cfRule type="containsText" dxfId="56" priority="139" operator="containsText" text="SÍ">
      <formula>NOT(ISERROR(SEARCH("SÍ",L50)))</formula>
    </cfRule>
  </conditionalFormatting>
  <conditionalFormatting sqref="L58">
    <cfRule type="containsText" dxfId="55" priority="138" operator="containsText" text="SI">
      <formula>NOT(ISERROR(SEARCH("SI",L58)))</formula>
    </cfRule>
  </conditionalFormatting>
  <conditionalFormatting sqref="E38:I46">
    <cfRule type="containsText" dxfId="54" priority="134" operator="containsText" text="NO">
      <formula>NOT(ISERROR(SEARCH("NO",E38)))</formula>
    </cfRule>
  </conditionalFormatting>
  <conditionalFormatting sqref="K41:O42 Y1:XFD3 O1:P2 P4 N2 Q42 K43:Q47 P41:Q41 A50:I61 K6:O9 M11:N14 K11:L13 K19:N20 J32 K25:N31 S49:XFD1048576 R50 A19:I47 L58:L59 K57:L57 L54:M55 A18:J20 K19:Q19 K49:P51 W19:XFD35 O20:Q33 N40:Q40 N34:Q35 A62:J1048576 K66:P1048576 R61:R1048576 Q65:Q1048576 N36:P39 K21:L22 N21:N22 K23:N23 W40:XFD47 V36:XFD39 L34:L38 R4:XFD18 C1:M2 K4:M4 J4:J17 K5:N10 J3:P3 P5:Q17 K15:N17 C3:I17">
    <cfRule type="containsText" dxfId="53" priority="125" operator="containsText" text="&quot;NO&quot;">
      <formula>NOT(ISERROR(SEARCH("""NO""",A1)))</formula>
    </cfRule>
    <cfRule type="cellIs" dxfId="52" priority="126" operator="equal">
      <formula>"""NO"""</formula>
    </cfRule>
  </conditionalFormatting>
  <conditionalFormatting sqref="M4">
    <cfRule type="containsText" dxfId="51" priority="123" operator="containsText" text="&quot;NO&quot;">
      <formula>NOT(ISERROR(SEARCH("""NO""",M4)))</formula>
    </cfRule>
    <cfRule type="cellIs" dxfId="50" priority="124" operator="equal">
      <formula>"""NO"""</formula>
    </cfRule>
  </conditionalFormatting>
  <conditionalFormatting sqref="L54:M54">
    <cfRule type="containsText" dxfId="49" priority="118" operator="containsText" text="NO">
      <formula>NOT(ISERROR(SEARCH("NO",L54)))</formula>
    </cfRule>
  </conditionalFormatting>
  <conditionalFormatting sqref="L55">
    <cfRule type="expression" dxfId="48" priority="117">
      <formula>"CONTAR.SI(H44:J44;""SI"")&gt;=1"</formula>
    </cfRule>
  </conditionalFormatting>
  <conditionalFormatting sqref="P42">
    <cfRule type="containsText" dxfId="47" priority="77" operator="containsText" text="&quot;NO&quot;">
      <formula>NOT(ISERROR(SEARCH("""NO""",P42)))</formula>
    </cfRule>
    <cfRule type="cellIs" dxfId="46" priority="78" operator="equal">
      <formula>"""NO"""</formula>
    </cfRule>
  </conditionalFormatting>
  <conditionalFormatting sqref="P2:P17">
    <cfRule type="expression" dxfId="45" priority="220">
      <formula>#REF!="Se pasa"</formula>
    </cfRule>
  </conditionalFormatting>
  <conditionalFormatting sqref="Q5:Q17">
    <cfRule type="expression" dxfId="44" priority="283">
      <formula>#REF!="Se pasa"</formula>
    </cfRule>
  </conditionalFormatting>
  <conditionalFormatting sqref="N1">
    <cfRule type="containsText" dxfId="43" priority="73" operator="containsText" text="&quot;NO&quot;">
      <formula>NOT(ISERROR(SEARCH("""NO""",N1)))</formula>
    </cfRule>
    <cfRule type="cellIs" dxfId="42" priority="74" operator="equal">
      <formula>"""NO"""</formula>
    </cfRule>
  </conditionalFormatting>
  <conditionalFormatting sqref="O50">
    <cfRule type="containsText" dxfId="41" priority="72" operator="containsText" text="SI">
      <formula>NOT(ISERROR(SEARCH("SI",O50)))</formula>
    </cfRule>
  </conditionalFormatting>
  <conditionalFormatting sqref="M34">
    <cfRule type="containsText" dxfId="40" priority="66" operator="containsText" text="&quot;NO&quot;">
      <formula>NOT(ISERROR(SEARCH("""NO""",M34)))</formula>
    </cfRule>
    <cfRule type="cellIs" dxfId="39" priority="67" operator="equal">
      <formula>"""NO"""</formula>
    </cfRule>
  </conditionalFormatting>
  <conditionalFormatting sqref="K58">
    <cfRule type="containsText" dxfId="38" priority="58" operator="containsText" text="&quot;NO&quot;">
      <formula>NOT(ISERROR(SEARCH("""NO""",K58)))</formula>
    </cfRule>
    <cfRule type="cellIs" dxfId="37" priority="59" operator="equal">
      <formula>"""NO"""</formula>
    </cfRule>
  </conditionalFormatting>
  <conditionalFormatting sqref="E46:I46">
    <cfRule type="containsText" dxfId="36" priority="53" operator="containsText" text="Supera importe unitario">
      <formula>NOT(ISERROR(SEARCH("Supera importe unitario",E46)))</formula>
    </cfRule>
  </conditionalFormatting>
  <conditionalFormatting sqref="D47">
    <cfRule type="containsText" dxfId="35" priority="49" operator="containsText" text="Supera importe unitario">
      <formula>NOT(ISERROR(SEARCH("Supera importe unitario",D47)))</formula>
    </cfRule>
  </conditionalFormatting>
  <conditionalFormatting sqref="L53:M53">
    <cfRule type="containsText" dxfId="34" priority="46" operator="containsText" text="&quot;NO&quot;">
      <formula>NOT(ISERROR(SEARCH("""NO""",L53)))</formula>
    </cfRule>
    <cfRule type="cellIs" dxfId="33" priority="47" operator="equal">
      <formula>"""NO"""</formula>
    </cfRule>
  </conditionalFormatting>
  <conditionalFormatting sqref="L40">
    <cfRule type="containsText" dxfId="32" priority="45" operator="containsText" text="Densidad insuficiente">
      <formula>NOT(ISERROR(SEARCH("Densidad insuficiente",L40)))</formula>
    </cfRule>
  </conditionalFormatting>
  <conditionalFormatting sqref="N23">
    <cfRule type="containsText" dxfId="31" priority="43" operator="containsText" text="ERROR">
      <formula>NOT(ISERROR(SEARCH("ERROR",N23)))</formula>
    </cfRule>
    <cfRule type="cellIs" dxfId="30" priority="44" operator="greaterThan">
      <formula>"SUMA(H22:I22)&gt;H12"</formula>
    </cfRule>
  </conditionalFormatting>
  <conditionalFormatting sqref="K59">
    <cfRule type="containsText" dxfId="29" priority="40" operator="containsText" text="&quot;NO&quot;">
      <formula>NOT(ISERROR(SEARCH("""NO""",K59)))</formula>
    </cfRule>
    <cfRule type="cellIs" dxfId="28" priority="41" operator="equal">
      <formula>"""NO"""</formula>
    </cfRule>
  </conditionalFormatting>
  <conditionalFormatting sqref="A48:I48 S48:XFD48">
    <cfRule type="containsText" dxfId="27" priority="36" operator="containsText" text="&quot;NO&quot;">
      <formula>NOT(ISERROR(SEARCH("""NO""",A48)))</formula>
    </cfRule>
    <cfRule type="cellIs" dxfId="26" priority="37" operator="equal">
      <formula>"""NO"""</formula>
    </cfRule>
  </conditionalFormatting>
  <conditionalFormatting sqref="K55">
    <cfRule type="containsText" dxfId="25" priority="34" operator="containsText" text="&quot;NO&quot;">
      <formula>NOT(ISERROR(SEARCH("""NO""",K55)))</formula>
    </cfRule>
    <cfRule type="cellIs" dxfId="24" priority="35" operator="equal">
      <formula>"""NO"""</formula>
    </cfRule>
  </conditionalFormatting>
  <conditionalFormatting sqref="M58">
    <cfRule type="containsText" dxfId="23" priority="33" operator="containsText" text="REVISAR">
      <formula>NOT(ISERROR(SEARCH("REVISAR",M58)))</formula>
    </cfRule>
  </conditionalFormatting>
  <conditionalFormatting sqref="B1:B17">
    <cfRule type="containsText" dxfId="22" priority="31" operator="containsText" text="&quot;NO&quot;">
      <formula>NOT(ISERROR(SEARCH("""NO""",B1)))</formula>
    </cfRule>
    <cfRule type="cellIs" dxfId="21" priority="32" operator="equal">
      <formula>"""NO"""</formula>
    </cfRule>
  </conditionalFormatting>
  <conditionalFormatting sqref="A1">
    <cfRule type="containsText" dxfId="20" priority="29" operator="containsText" text="&quot;NO&quot;">
      <formula>NOT(ISERROR(SEARCH("""NO""",A1)))</formula>
    </cfRule>
    <cfRule type="cellIs" dxfId="19" priority="30" operator="equal">
      <formula>"""NO"""</formula>
    </cfRule>
  </conditionalFormatting>
  <conditionalFormatting sqref="A2:A17">
    <cfRule type="containsText" dxfId="18" priority="27" operator="containsText" text="&quot;NO&quot;">
      <formula>NOT(ISERROR(SEARCH("""NO""",A2)))</formula>
    </cfRule>
    <cfRule type="cellIs" dxfId="17" priority="28" operator="equal">
      <formula>"""NO"""</formula>
    </cfRule>
  </conditionalFormatting>
  <conditionalFormatting sqref="K34">
    <cfRule type="containsText" dxfId="16" priority="25" operator="containsText" text="&quot;NO&quot;">
      <formula>NOT(ISERROR(SEARCH("""NO""",K34)))</formula>
    </cfRule>
    <cfRule type="cellIs" dxfId="15" priority="26" operator="equal">
      <formula>"""NO"""</formula>
    </cfRule>
  </conditionalFormatting>
  <conditionalFormatting sqref="K35 K37">
    <cfRule type="containsText" dxfId="14" priority="23" operator="containsText" text="&quot;NO&quot;">
      <formula>NOT(ISERROR(SEARCH("""NO""",K35)))</formula>
    </cfRule>
    <cfRule type="cellIs" dxfId="13" priority="24" operator="equal">
      <formula>"""NO"""</formula>
    </cfRule>
  </conditionalFormatting>
  <conditionalFormatting sqref="M12">
    <cfRule type="containsText" dxfId="12" priority="22" operator="containsText" text="ERROR">
      <formula>NOT(ISERROR(SEARCH("ERROR",M12)))</formula>
    </cfRule>
  </conditionalFormatting>
  <conditionalFormatting sqref="M13">
    <cfRule type="containsText" priority="21" operator="containsText" text="ERROR">
      <formula>NOT(ISERROR(SEARCH("ERROR",M13)))</formula>
    </cfRule>
  </conditionalFormatting>
  <conditionalFormatting sqref="K36 K38:K39">
    <cfRule type="containsText" dxfId="11" priority="19" operator="containsText" text="&quot;NO&quot;">
      <formula>NOT(ISERROR(SEARCH("""NO""",K36)))</formula>
    </cfRule>
    <cfRule type="cellIs" dxfId="10" priority="20" operator="equal">
      <formula>"""NO"""</formula>
    </cfRule>
  </conditionalFormatting>
  <conditionalFormatting sqref="L39">
    <cfRule type="containsText" dxfId="9" priority="14" operator="containsText" text="&quot;NO&quot;">
      <formula>NOT(ISERROR(SEARCH("""NO""",L39)))</formula>
    </cfRule>
    <cfRule type="cellIs" dxfId="8" priority="15" operator="equal">
      <formula>"""NO"""</formula>
    </cfRule>
  </conditionalFormatting>
  <conditionalFormatting sqref="N2">
    <cfRule type="expression" dxfId="7" priority="9">
      <formula>$M$2="Indica la pendiente"</formula>
    </cfRule>
  </conditionalFormatting>
  <conditionalFormatting sqref="M35">
    <cfRule type="expression" dxfId="6" priority="6">
      <formula>AND($L$39 &gt;= 1000, ISNUMBER($L$39))</formula>
    </cfRule>
    <cfRule type="expression" dxfId="5" priority="8">
      <formula>"SI $L$39 &gt;= 1000"</formula>
    </cfRule>
  </conditionalFormatting>
  <conditionalFormatting sqref="N2:O3">
    <cfRule type="expression" dxfId="4" priority="313">
      <formula>$D$47="Supera importe unitario"</formula>
    </cfRule>
  </conditionalFormatting>
  <conditionalFormatting sqref="P2">
    <cfRule type="notContainsBlanks" dxfId="3" priority="314">
      <formula>LEN(TRIM(P2))&gt;0</formula>
    </cfRule>
  </conditionalFormatting>
  <conditionalFormatting sqref="P3">
    <cfRule type="containsText" dxfId="2" priority="2" operator="containsText" text="Este sería, en todo caso, el importe máximo subvencionable para esta zona con los datos indicados en esta memoria">
      <formula>NOT(ISERROR(SEARCH("Este sería, en todo caso, el importe máximo subvencionable para esta zona con los datos indicados en esta memoria",P3)))</formula>
    </cfRule>
  </conditionalFormatting>
  <conditionalFormatting sqref="O2:O3">
    <cfRule type="expression" dxfId="1" priority="1">
      <formula xml:space="preserve"> AND(ISNUMBER($O$2),$O$2&gt;= 40000)</formula>
    </cfRule>
  </conditionalFormatting>
  <dataValidations count="2">
    <dataValidation type="list" allowBlank="1" showInputMessage="1" showErrorMessage="1" sqref="M2:M3" xr:uid="{B60E6EF4-DFFB-4014-8FA1-4C0C82BA4077}">
      <formula1>"Indica la pendiente,Pte. menor o igual al 10%,Pte. entre el 10-20%,Pte. igual o superior al 20%"</formula1>
    </dataValidation>
    <dataValidation type="decimal" errorStyle="warning" operator="lessThan" allowBlank="1" showInputMessage="1" errorTitle="OJO!!" error="El importe es superior a 40.000 €. Se establece una ayuda máxima de 40.000 € por persona beneficiaria." sqref="O2:O3" xr:uid="{4F7DE297-E8A9-4887-B128-1514C0CEAC8E}">
      <formula1>40000</formula1>
    </dataValidation>
  </dataValidations>
  <pageMargins left="0.7" right="0.7" top="0.75" bottom="0.75" header="0.3" footer="0.3"/>
  <pageSetup paperSize="9" orientation="portrait" verticalDpi="0" r:id="rId1"/>
  <extLst>
    <ext xmlns:x14="http://schemas.microsoft.com/office/spreadsheetml/2009/9/main" uri="{78C0D931-6437-407d-A8EE-F0AAD7539E65}">
      <x14:conditionalFormattings>
        <x14:conditionalFormatting xmlns:xm="http://schemas.microsoft.com/office/excel/2006/main">
          <x14:cfRule type="containsText" priority="5" operator="containsText" id="{58F8793A-71BE-4A63-AEDB-0186048AA0DA}">
            <xm:f>NOT(ISERROR(SEARCH($P$1,P1)))</xm:f>
            <xm:f>$P$1</xm:f>
            <x14:dxf>
              <fill>
                <patternFill patternType="solid">
                  <bgColor theme="6" tint="0.79998168889431442"/>
                </patternFill>
              </fill>
              <border>
                <left style="thin">
                  <color auto="1"/>
                </left>
                <right style="thin">
                  <color auto="1"/>
                </right>
                <top style="thin">
                  <color auto="1"/>
                </top>
                <bottom style="thin">
                  <color auto="1"/>
                </bottom>
              </border>
            </x14:dxf>
          </x14:cfRule>
          <xm:sqref>P1</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f283de30-5690-4e75-959b-bff30d06fad0" xsi:nil="true"/>
    <lcf76f155ced4ddcb4097134ff3c332f xmlns="b3113781-2590-435e-b461-92b58f5252d3">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D02EDEA87CDB34AB259A4FBBBAFCD76" ma:contentTypeVersion="12" ma:contentTypeDescription="Crear nuevo documento." ma:contentTypeScope="" ma:versionID="9a377f97000484905cd15e6a0451f8d6">
  <xsd:schema xmlns:xsd="http://www.w3.org/2001/XMLSchema" xmlns:xs="http://www.w3.org/2001/XMLSchema" xmlns:p="http://schemas.microsoft.com/office/2006/metadata/properties" xmlns:ns2="b3113781-2590-435e-b461-92b58f5252d3" xmlns:ns3="f283de30-5690-4e75-959b-bff30d06fad0" targetNamespace="http://schemas.microsoft.com/office/2006/metadata/properties" ma:root="true" ma:fieldsID="72aa4ce0ae984e3ac7ac15d42cd63488" ns2:_="" ns3:_="">
    <xsd:import namespace="b3113781-2590-435e-b461-92b58f5252d3"/>
    <xsd:import namespace="f283de30-5690-4e75-959b-bff30d06fad0"/>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3113781-2590-435e-b461-92b58f5252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Etiquetas de imagen" ma:readOnly="false" ma:fieldId="{5cf76f15-5ced-4ddc-b409-7134ff3c332f}" ma:taxonomyMulti="true" ma:sspId="709aa915-dd52-4b6d-903e-32ce8862fbd9"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283de30-5690-4e75-959b-bff30d06fad0"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744042a8-083a-4943-8f8d-19e1f2a0f193}" ma:internalName="TaxCatchAll" ma:showField="CatchAllData" ma:web="f283de30-5690-4e75-959b-bff30d06fad0">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932EE06-F11F-4D90-9093-0B59C3BDC9FE}">
  <ds:schemaRefs>
    <ds:schemaRef ds:uri="http://purl.org/dc/dcmitype/"/>
    <ds:schemaRef ds:uri="http://purl.org/dc/terms/"/>
    <ds:schemaRef ds:uri="http://purl.org/dc/elements/1.1/"/>
    <ds:schemaRef ds:uri="http://schemas.microsoft.com/office/2006/metadata/properties"/>
    <ds:schemaRef ds:uri="http://schemas.microsoft.com/office/infopath/2007/PartnerControls"/>
    <ds:schemaRef ds:uri="http://www.w3.org/XML/1998/namespace"/>
    <ds:schemaRef ds:uri="http://schemas.microsoft.com/office/2006/documentManagement/types"/>
    <ds:schemaRef ds:uri="b3113781-2590-435e-b461-92b58f5252d3"/>
    <ds:schemaRef ds:uri="http://schemas.openxmlformats.org/package/2006/metadata/core-properties"/>
    <ds:schemaRef ds:uri="f283de30-5690-4e75-959b-bff30d06fad0"/>
  </ds:schemaRefs>
</ds:datastoreItem>
</file>

<file path=customXml/itemProps2.xml><?xml version="1.0" encoding="utf-8"?>
<ds:datastoreItem xmlns:ds="http://schemas.openxmlformats.org/officeDocument/2006/customXml" ds:itemID="{9EB0F63F-DC00-4F74-BDAF-F1A881BBAE1D}">
  <ds:schemaRefs>
    <ds:schemaRef ds:uri="http://schemas.microsoft.com/sharepoint/v3/contenttype/forms"/>
  </ds:schemaRefs>
</ds:datastoreItem>
</file>

<file path=customXml/itemProps3.xml><?xml version="1.0" encoding="utf-8"?>
<ds:datastoreItem xmlns:ds="http://schemas.openxmlformats.org/officeDocument/2006/customXml" ds:itemID="{78A3DB21-8D12-477B-A6D8-B78EEE3A3B9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3113781-2590-435e-b461-92b58f5252d3"/>
    <ds:schemaRef ds:uri="f283de30-5690-4e75-959b-bff30d06fad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INSTRUCCIONES</vt:lpstr>
      <vt:lpstr>Zona Homogénea 1</vt:lpstr>
    </vt:vector>
  </TitlesOfParts>
  <Manager/>
  <Company>Junta Comunidades Castilla la Mancha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bbvp12 Brais Varela Pajaro tfno:9498 85213</dc:creator>
  <cp:keywords/>
  <dc:description/>
  <cp:lastModifiedBy>Olga Herranz Pastor</cp:lastModifiedBy>
  <cp:revision/>
  <dcterms:created xsi:type="dcterms:W3CDTF">2023-04-27T12:02:01Z</dcterms:created>
  <dcterms:modified xsi:type="dcterms:W3CDTF">2026-04-07T10:35:55Z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0x0101000D02EDEA87CDB34AB259A4FBBBAFCD76</vt:lpwstr>
  </property>
  <property fmtid="{D5CDD505-2E9C-101B-9397-08002B2CF9AE}" pid="3" name="MediaServiceImageTags">
    <vt:lpwstr/>
  </property>
</Properties>
</file>