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416"/>
  <workbookPr defaultThemeVersion="124226"/>
  <mc:AlternateContent>
    <mc:Choice Requires="x15">
      <x15ac:absPath xmlns:x15ac="http://schemas.microsoft.com/office/spreadsheetml/2010/11/ac" url="\\jclm.es\AGRI\SC\REGISTRO_VITICOLA\VIÑEDO\TASAS\"/>
    </mc:Choice>
  </mc:AlternateContent>
  <xr:revisionPtr documentId="13_ncr:1_{896EAFFD-7A6A-4F22-9703-4713EB2D9FD7}" revIDLastSave="0" xr10:uidLastSave="{00000000-0000-0000-0000-000000000000}" xr6:coauthVersionLast="36" xr6:coauthVersionMax="36"/>
  <bookViews>
    <workbookView windowHeight="12585" windowWidth="9315" xWindow="120" xr2:uid="{00000000-000D-0000-FFFF-FFFF00000000}" yWindow="60"/>
  </bookViews>
  <sheets>
    <sheet name="Resultado" r:id="rId1" sheetId="1"/>
    <sheet name="Tablas de datos" r:id="rId2" sheetId="2"/>
  </sheets>
  <calcPr calcId="191029"/>
</workbook>
</file>

<file path=xl/calcChain.xml><?xml version="1.0" encoding="utf-8"?>
<calcChain xmlns="http://schemas.openxmlformats.org/spreadsheetml/2006/main">
  <c i="2" l="1" r="D10"/>
  <c i="2" r="D9"/>
  <c i="2" r="D4"/>
  <c i="2" r="D2"/>
  <c i="2" l="1" r="F14"/>
  <c i="2" l="1" r="F13"/>
  <c i="2" r="F4"/>
  <c i="2" r="F12"/>
  <c i="2" l="1" r="B12"/>
  <c i="2" l="1" r="F2"/>
  <c i="2" r="G2"/>
  <c i="2" r="F3"/>
  <c i="2" r="B3" s="1"/>
  <c i="2" r="B4"/>
  <c i="2" r="F5"/>
  <c i="2" r="B5" s="1"/>
  <c i="2" r="F6"/>
  <c i="2" r="F7"/>
  <c i="2" r="B7" s="1"/>
  <c i="2" r="F8"/>
  <c i="2" r="B8" s="1"/>
  <c i="2" r="F9"/>
  <c i="2" r="F10"/>
  <c i="2" r="B10" s="1"/>
  <c i="2" r="F11"/>
  <c i="2" r="B11" s="1"/>
  <c i="2" l="1" r="C11"/>
  <c i="2" r="C5"/>
  <c i="2" r="C6"/>
  <c i="2" r="C10"/>
  <c i="2" r="C4"/>
  <c i="2" r="C9"/>
  <c i="2" r="C3"/>
  <c i="2" r="C14"/>
  <c i="2" r="B14"/>
  <c i="2" r="B9"/>
  <c i="2" r="B6"/>
  <c i="2" r="B2"/>
  <c i="2" r="B13"/>
  <c i="2" l="1" r="B17"/>
  <c i="1" r="F9" s="1"/>
</calcChain>
</file>

<file path=xl/sharedStrings.xml><?xml version="1.0" encoding="utf-8"?>
<sst xmlns="http://schemas.openxmlformats.org/spreadsheetml/2006/main" count="36" uniqueCount="29">
  <si>
    <t>Tipo de solicitud</t>
  </si>
  <si>
    <t xml:space="preserve">SKKA. MODIFICACION DE LA LOCALIZACION DE LA AUTORIZACION DE PLANTACION DE PARCELAS DE VIÑEDO. </t>
  </si>
  <si>
    <t xml:space="preserve">SKJY. AUTORIZACION DE ARRANQUE DE VIÑEDO. </t>
  </si>
  <si>
    <t>SKJZ. AUTORIZACION DE REPLANTACION DE PARCELAS DE VIÑEDO.</t>
  </si>
  <si>
    <t>SKIS. AUTORIZACION PARA LA CONVERSION DE DERECHOS DE PLANTACION EN AUTORIZACION DE PLANTACION DE VIÑEDO.</t>
  </si>
  <si>
    <t>SJTR. ACTUALIZACION DE DATOS DEL REGISTRO VITICOLA. (Tipo 2 con visita de campo)</t>
  </si>
  <si>
    <t xml:space="preserve">SKKB. REPOSICION DE MARRAS EN PARCELAS DE VIÑEDO. </t>
  </si>
  <si>
    <t xml:space="preserve">SL2D. AUTORIZACION PARA REPLANTACION ANTICIPADA DE PARCELAS DE VIÑEDO. </t>
  </si>
  <si>
    <t xml:space="preserve">MKJV. COMUNICACION DE PLANTACION DE VIÑEDO. </t>
  </si>
  <si>
    <t>VALOR DE LA TASA</t>
  </si>
  <si>
    <t>Superficie (hectáreas)</t>
  </si>
  <si>
    <t xml:space="preserve">SKK1. TRANSFERENCIA DE AUTORIZACIONES DE PLANTACION Y/O DERECHOS DE PLANTACION. </t>
  </si>
  <si>
    <t>SJTR. ACTUALIZACION DE DATOS DEL REGISTRO VITICOLA. (Tipo 1 sin visita de campo)</t>
  </si>
  <si>
    <t>Tarifa 8: solo administrativa.</t>
  </si>
  <si>
    <t xml:space="preserve">Tarifa 6: administrativa </t>
  </si>
  <si>
    <t>Tarifa 8: administrativa+campo.</t>
  </si>
  <si>
    <t>Campo</t>
  </si>
  <si>
    <t>Administrativa</t>
  </si>
  <si>
    <t>Total</t>
  </si>
  <si>
    <t>Tipo de tarifa</t>
  </si>
  <si>
    <t>Tarifa 8: administrativa + campo.</t>
  </si>
  <si>
    <t>IMPORTE DE LA TASA</t>
  </si>
  <si>
    <t>Tarifa 8: Solo campo.</t>
  </si>
  <si>
    <t>Tarifa 6: solo administrativa.</t>
  </si>
  <si>
    <t>DUPLICADO FICHA VITÍCOLA</t>
  </si>
  <si>
    <t>CERTIFICACIÓN DE DATOS REGISTRO VITÍCOLA</t>
  </si>
  <si>
    <t>Tarifa 7</t>
  </si>
  <si>
    <t>Tarifa 8: administrativa + campo</t>
  </si>
  <si>
    <t>SKJX. SOLICITUD DE AUTORIZACIÓN DE NUEVAS PLANTACIONES DE VIÑEDO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</si>
</sst>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63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borderId="0" fillId="0" fontId="0" numFmtId="0"/>
  </cellStyleXfs>
  <cellXfs count="16">
    <xf borderId="0" fillId="0" fontId="0" numFmtId="0" xfId="0"/>
    <xf applyBorder="1" borderId="1" fillId="0" fontId="0" numFmtId="0" xfId="0"/>
    <xf applyAlignment="1" applyBorder="1" applyFill="1" applyFont="1" borderId="1" fillId="3" fontId="3" numFmtId="0" xfId="0">
      <alignment horizontal="center"/>
    </xf>
    <xf applyBorder="1" applyFill="1" applyFont="1" applyNumberFormat="1" borderId="1" fillId="2" fontId="3" numFmtId="164" xfId="0"/>
    <xf applyAlignment="1" applyBorder="1" applyFont="1" borderId="1" fillId="0" fontId="2" numFmtId="0" xfId="0">
      <alignment horizontal="left" vertical="center"/>
    </xf>
    <xf applyAlignment="1" applyBorder="1" applyFill="1" applyFont="1" borderId="1" fillId="4" fontId="1" numFmtId="0" xfId="0">
      <alignment horizontal="center"/>
    </xf>
    <xf applyBorder="1" applyFill="1" applyFont="1" borderId="1" fillId="4" fontId="1" numFmtId="0" xfId="0"/>
    <xf applyBorder="1" applyFill="1" borderId="1" fillId="3" fontId="0" numFmtId="0" xfId="0"/>
    <xf applyAlignment="1" applyBorder="1" applyFill="1" applyFont="1" borderId="1" fillId="0" fontId="2" numFmtId="0" xfId="0">
      <alignment horizontal="left" vertical="center"/>
    </xf>
    <xf applyAlignment="1" applyBorder="1" applyFill="1" applyFont="1" borderId="1" fillId="6" fontId="5" numFmtId="0" xfId="0">
      <alignment horizontal="center"/>
    </xf>
    <xf applyBorder="1" applyFill="1" applyFont="1" applyProtection="1" borderId="1" fillId="5" fontId="4" numFmtId="0" xfId="0">
      <protection locked="0"/>
    </xf>
    <xf applyAlignment="1" applyBorder="1" applyFill="1" applyFont="1" applyProtection="1" borderId="1" fillId="5" fontId="3" numFmtId="0" xfId="0">
      <alignment horizontal="center"/>
      <protection locked="0"/>
    </xf>
    <xf applyAlignment="1" applyBorder="1" applyFont="1" borderId="2" fillId="0" fontId="2" numFmtId="0" xfId="0">
      <alignment horizontal="left" vertical="center"/>
    </xf>
    <xf applyBorder="1" applyFill="1" borderId="2" fillId="3" fontId="0" numFmtId="0" xfId="0"/>
    <xf applyBorder="1" borderId="2" fillId="0" fontId="0" numFmtId="0" xfId="0"/>
    <xf applyBorder="1" applyFill="1" borderId="1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763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calcChain.xml" Type="http://schemas.openxmlformats.org/officeDocument/2006/relationships/calcChain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png" Type="http://schemas.openxmlformats.org/officeDocument/2006/relationships/image"/>
<Relationship Id="rId3" Target="../media/image3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4391025</xdr:colOff>
      <xdr:row>0</xdr:row>
      <xdr:rowOff>666750</xdr:rowOff>
    </xdr:from>
    <xdr:to>
      <xdr:col>3</xdr:col>
      <xdr:colOff>657225</xdr:colOff>
      <xdr:row>2</xdr:row>
      <xdr:rowOff>172738</xdr:rowOff>
    </xdr:to>
    <xdr:sp macro="" textlink="">
      <xdr:nvSpPr>
        <xdr:cNvPr id="4" name="22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53025" y="666750"/>
          <a:ext cx="7705725" cy="468013"/>
        </a:xfrm>
        <a:prstGeom prst="rect">
          <a:avLst/>
        </a:prstGeom>
        <a:solidFill>
          <a:srgbClr val="007635"/>
        </a:solidFill>
        <a:ln algn="ctr" cap="flat" cmpd="sng" w="38100">
          <a:solidFill>
            <a:sysClr lastClr="FFFFFF" val="window"/>
          </a:solidFill>
          <a:prstDash val="solid"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txBody>
        <a:bodyPr wrap="square">
          <a:spAutoFit/>
        </a:bodyPr>
        <a:lstStyle>
          <a:defPPr>
            <a:defRPr lang="es-ES"/>
          </a:defPPr>
          <a:lvl1pPr algn="l" fontAlgn="base" rtl="0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algn="l" fontAlgn="base" marL="457200" rtl="0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algn="l" fontAlgn="base" marL="914400" rtl="0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algn="l" fontAlgn="base" marL="1371600" rtl="0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algn="l" fontAlgn="base" marL="1828800" rtl="0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defTabSz="914400" eaLnBrk="1" fontAlgn="base" hangingPunct="1" indent="0" latinLnBrk="0" lvl="0" marL="0" marR="0" rtl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b="1" baseline="0" cap="none" i="0" kern="1200" kumimoji="0" lang="es-ES" noProof="0" normalizeH="0" spc="0" strike="noStrike" sz="2400" u="none">
              <a:ln>
                <a:noFill/>
              </a:ln>
              <a:solidFill>
                <a:sysClr lastClr="FFFFFF" val="window"/>
              </a:solidFill>
              <a:effectLst/>
              <a:uLnTx/>
              <a:uFillTx/>
              <a:latin typeface="Calibri"/>
              <a:ea typeface="+mn-ea"/>
              <a:cs typeface="+mn-cs"/>
            </a:rPr>
            <a:t>TASAS DE REGISTRO VITÍCOLA</a:t>
          </a:r>
        </a:p>
      </xdr:txBody>
    </xdr:sp>
    <xdr:clientData/>
  </xdr:twoCellAnchor>
  <xdr:twoCellAnchor>
    <xdr:from>
      <xdr:col>3</xdr:col>
      <xdr:colOff>352425</xdr:colOff>
      <xdr:row>8</xdr:row>
      <xdr:rowOff>38100</xdr:rowOff>
    </xdr:from>
    <xdr:to>
      <xdr:col>4</xdr:col>
      <xdr:colOff>514350</xdr:colOff>
      <xdr:row>8</xdr:row>
      <xdr:rowOff>209550</xdr:rowOff>
    </xdr:to>
    <xdr:sp macro="" textlink="">
      <xdr:nvSpPr>
        <xdr:cNvPr id="7" name="6 Flecha derech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553950" y="1419225"/>
          <a:ext cx="923925" cy="1714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5</xdr:col>
      <xdr:colOff>1533498</xdr:colOff>
      <xdr:row>26</xdr:row>
      <xdr:rowOff>38126</xdr:rowOff>
    </xdr:from>
    <xdr:to>
      <xdr:col>8</xdr:col>
      <xdr:colOff>724446</xdr:colOff>
      <xdr:row>38</xdr:row>
      <xdr:rowOff>38647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606937">
          <a:off x="15373349" y="5553075"/>
          <a:ext cx="2286521" cy="2515173"/>
        </a:xfrm>
        <a:prstGeom prst="rect">
          <a:avLst/>
        </a:prstGeom>
      </xdr:spPr>
    </xdr:pic>
    <xdr:clientData/>
  </xdr:twoCellAnchor>
  <xdr:twoCellAnchor editAs="oneCell">
    <xdr:from>
      <xdr:col>1</xdr:col>
      <xdr:colOff>5962650</xdr:colOff>
      <xdr:row>13</xdr:row>
      <xdr:rowOff>57150</xdr:rowOff>
    </xdr:from>
    <xdr:to>
      <xdr:col>2</xdr:col>
      <xdr:colOff>1173013</xdr:colOff>
      <xdr:row>23</xdr:row>
      <xdr:rowOff>159604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3209925"/>
          <a:ext cx="4735363" cy="2007454"/>
        </a:xfrm>
        <a:prstGeom prst="rect">
          <a:avLst/>
        </a:prstGeom>
      </xdr:spPr>
    </xdr:pic>
    <xdr:clientData/>
  </xdr:twoCellAnchor>
  <xdr:twoCellAnchor editAs="oneCell">
    <xdr:from>
      <xdr:col>0</xdr:col>
      <xdr:colOff>441927</xdr:colOff>
      <xdr:row>26</xdr:row>
      <xdr:rowOff>47626</xdr:rowOff>
    </xdr:from>
    <xdr:to>
      <xdr:col>1</xdr:col>
      <xdr:colOff>2195100</xdr:colOff>
      <xdr:row>38</xdr:row>
      <xdr:rowOff>48147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893641">
          <a:off x="556253" y="5562575"/>
          <a:ext cx="2286521" cy="2515173"/>
        </a:xfrm>
        <a:prstGeom prst="rect">
          <a:avLst/>
        </a:prstGeom>
      </xdr:spPr>
    </xdr:pic>
    <xdr:clientData/>
  </xdr:twoCellAnchor>
  <xdr:twoCellAnchor editAs="oneCell">
    <xdr:from>
      <xdr:col>1</xdr:col>
      <xdr:colOff>5743575</xdr:colOff>
      <xdr:row>25</xdr:row>
      <xdr:rowOff>167155</xdr:rowOff>
    </xdr:from>
    <xdr:to>
      <xdr:col>2</xdr:col>
      <xdr:colOff>1447800</xdr:colOff>
      <xdr:row>37</xdr:row>
      <xdr:rowOff>142875</xdr:rowOff>
    </xdr:to>
    <xdr:pic>
      <xdr:nvPicPr>
        <xdr:cNvPr descr="Resultado de imagen de tasas" id="15" name="14 Image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5605930"/>
          <a:ext cx="5229225" cy="2261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"/>
  <sheetViews>
    <sheetView showGridLines="0" showRowColHeaders="0" tabSelected="1" workbookViewId="0">
      <selection activeCell="C9" sqref="C9"/>
    </sheetView>
  </sheetViews>
  <sheetFormatPr baseColWidth="10" defaultRowHeight="15" x14ac:dyDescent="0.25"/>
  <cols>
    <col min="2" max="2" customWidth="true" width="142.85546875" collapsed="false"/>
    <col min="3" max="3" customWidth="true" width="28.7109375" collapsed="false"/>
    <col min="6" max="6" customWidth="true" width="27.0" collapsed="false"/>
  </cols>
  <sheetData>
    <row customHeight="1" ht="60.75" r="1" spans="2:6" x14ac:dyDescent="0.25"/>
    <row ht="18.75" r="8" spans="2:6" x14ac:dyDescent="0.3">
      <c r="B8" s="9" t="s">
        <v>0</v>
      </c>
      <c r="C8" s="9" t="s">
        <v>10</v>
      </c>
      <c r="F8" s="2" t="s">
        <v>9</v>
      </c>
    </row>
    <row ht="18.75" r="9" spans="2:6" x14ac:dyDescent="0.3">
      <c r="B9" s="10" t="s">
        <v>8</v>
      </c>
      <c r="C9" s="11"/>
      <c r="F9" s="3">
        <f>'Tablas de datos'!B17</f>
        <v>0</v>
      </c>
    </row>
  </sheetData>
  <sheetProtection objects="1" password="C30A" scenarios="1" selectLockedCells="1" sheet="1"/>
  <dataValidations count="1">
    <dataValidation allowBlank="1" showErrorMessage="1" showInputMessage="1" sqref="B12" type="list" xr:uid="{00000000-0002-0000-0000-000000000000}">
      <formula1>#REF!</formula1>
    </dataValidation>
  </dataValidations>
  <pageMargins bottom="0.75" footer="0.3" header="0.3" left="0.7" right="0.7" top="0.75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 xr:uid="{00000000-0002-0000-0000-000001000000}">
          <x14:formula1>
            <xm:f>'Tablas de datos'!$A$2:$A$14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A27" sqref="A27"/>
    </sheetView>
  </sheetViews>
  <sheetFormatPr baseColWidth="10" defaultRowHeight="15" x14ac:dyDescent="0.25"/>
  <cols>
    <col min="1" max="1" customWidth="true" width="112.0" collapsed="false"/>
    <col min="3" max="3" customWidth="true" width="14.140625" collapsed="false"/>
    <col min="5" max="5" customWidth="true" width="42.28515625" collapsed="false"/>
  </cols>
  <sheetData>
    <row r="1" spans="1:7" x14ac:dyDescent="0.25">
      <c r="A1" s="5" t="s">
        <v>0</v>
      </c>
      <c r="B1" s="5" t="s">
        <v>18</v>
      </c>
      <c r="C1" s="6" t="s">
        <v>17</v>
      </c>
      <c r="D1" s="5" t="s">
        <v>16</v>
      </c>
      <c r="E1" s="5" t="s">
        <v>19</v>
      </c>
    </row>
    <row r="2" spans="1:7" x14ac:dyDescent="0.25">
      <c r="A2" s="4" t="s">
        <v>8</v>
      </c>
      <c r="B2" s="7">
        <f>IF(F2=0,0,C2+D2)</f>
        <v>0</v>
      </c>
      <c r="C2" s="1"/>
      <c r="D2" s="1">
        <f>IF(Resultado!$C$9=0,0,IF(Resultado!$C$9&lt;=5,30.12,IF(Resultado!$C$9&lt;=10,60.24,IF(Resultado!$C$9&lt;=20,90.36,IF(Resultado!$C$9&lt;=30,120.48,150.6)))))</f>
        <v>0</v>
      </c>
      <c r="E2" s="4" t="s">
        <v>22</v>
      </c>
      <c r="F2" s="1">
        <f>IF(Resultado!$B$9='Tablas de datos'!A2,1,0)</f>
        <v>1</v>
      </c>
      <c r="G2">
        <f>ROUNDUP(Resultado!$C$9,0)</f>
        <v>0</v>
      </c>
    </row>
    <row r="3" spans="1:7" x14ac:dyDescent="0.25">
      <c r="A3" s="4" t="s">
        <v>1</v>
      </c>
      <c r="B3" s="7">
        <f>IF(F3=0,0,C3)</f>
        <v>0</v>
      </c>
      <c r="C3" s="1">
        <f>3.01*$G$2</f>
        <v>0</v>
      </c>
      <c r="D3" s="1"/>
      <c r="E3" s="4" t="s">
        <v>13</v>
      </c>
      <c r="F3" s="1">
        <f>IF(Resultado!$B$9='Tablas de datos'!A3,2,0)</f>
        <v>0</v>
      </c>
    </row>
    <row r="4" spans="1:7" x14ac:dyDescent="0.25">
      <c r="A4" s="4" t="s">
        <v>2</v>
      </c>
      <c r="B4" s="7">
        <f>IF(F4=0,0,C4+D4)</f>
        <v>0</v>
      </c>
      <c r="C4" s="1">
        <f>3.01*$G$2</f>
        <v>0</v>
      </c>
      <c r="D4" s="1">
        <f>IF(Resultado!$C$9=0,0,IF(Resultado!$C$9&lt;=5,30.12,IF(Resultado!$C$9&lt;=10,60.24,IF(Resultado!$C$9&lt;=20,90.36,IF(Resultado!$C$9&lt;=30,120.48,150.6)))))</f>
        <v>0</v>
      </c>
      <c r="E4" s="4" t="s">
        <v>20</v>
      </c>
      <c r="F4" s="1">
        <f>IF(Resultado!$B$9='Tablas de datos'!A4,3,0)</f>
        <v>0</v>
      </c>
    </row>
    <row r="5" spans="1:7" x14ac:dyDescent="0.25">
      <c r="A5" s="4" t="s">
        <v>3</v>
      </c>
      <c r="B5" s="7">
        <f>IF(F5=0,0,C5)</f>
        <v>0</v>
      </c>
      <c r="C5" s="1">
        <f>3.01*$G$2</f>
        <v>0</v>
      </c>
      <c r="D5" s="1"/>
      <c r="E5" s="4" t="s">
        <v>13</v>
      </c>
      <c r="F5" s="1">
        <f>IF(Resultado!$B$9='Tablas de datos'!A5,4,0)</f>
        <v>0</v>
      </c>
    </row>
    <row r="6" spans="1:7" x14ac:dyDescent="0.25">
      <c r="A6" s="4" t="s">
        <v>4</v>
      </c>
      <c r="B6" s="7">
        <f>IF(F6=0,0,C6)</f>
        <v>0</v>
      </c>
      <c r="C6" s="1">
        <f>3.01*$G$2</f>
        <v>0</v>
      </c>
      <c r="D6" s="1"/>
      <c r="E6" s="4" t="s">
        <v>13</v>
      </c>
      <c r="F6" s="1">
        <f>IF(Resultado!$B$9='Tablas de datos'!A6,5,0)</f>
        <v>0</v>
      </c>
    </row>
    <row r="7" spans="1:7" x14ac:dyDescent="0.25">
      <c r="A7" s="4" t="s">
        <v>11</v>
      </c>
      <c r="B7" s="7">
        <f>IF(F7=0,0,C7)</f>
        <v>0</v>
      </c>
      <c r="C7" s="1">
        <v>2</v>
      </c>
      <c r="D7" s="1"/>
      <c r="E7" s="4" t="s">
        <v>23</v>
      </c>
      <c r="F7" s="1">
        <f>IF(Resultado!$B$9='Tablas de datos'!A7,6,0)</f>
        <v>0</v>
      </c>
    </row>
    <row r="8" spans="1:7" x14ac:dyDescent="0.25">
      <c r="A8" s="4" t="s">
        <v>12</v>
      </c>
      <c r="B8" s="7">
        <f>IF(F8=0,0,C8)</f>
        <v>0</v>
      </c>
      <c r="C8" s="1">
        <v>2</v>
      </c>
      <c r="D8" s="1"/>
      <c r="E8" s="4" t="s">
        <v>14</v>
      </c>
      <c r="F8" s="1">
        <f>IF(Resultado!$B$9='Tablas de datos'!A8,7,0)</f>
        <v>0</v>
      </c>
    </row>
    <row r="9" spans="1:7" x14ac:dyDescent="0.25">
      <c r="A9" s="4" t="s">
        <v>5</v>
      </c>
      <c r="B9" s="7">
        <f>IF(F9=0,0,C9+D9)</f>
        <v>0</v>
      </c>
      <c r="C9" s="1">
        <f>3.01*$G$2</f>
        <v>0</v>
      </c>
      <c r="D9" s="1">
        <f>IF(Resultado!$C$9=0,0,IF(Resultado!$C$9&lt;=5,30.12,IF(Resultado!$C$9&lt;=10,60.24,IF(Resultado!$C$9&lt;=20,90.36,IF(Resultado!$C$9&lt;=30,120.48,150.6)))))</f>
        <v>0</v>
      </c>
      <c r="E9" s="4" t="s">
        <v>27</v>
      </c>
      <c r="F9" s="1">
        <f>IF(Resultado!$B$9='Tablas de datos'!A9,8,0)</f>
        <v>0</v>
      </c>
    </row>
    <row r="10" spans="1:7" x14ac:dyDescent="0.25">
      <c r="A10" s="4" t="s">
        <v>6</v>
      </c>
      <c r="B10" s="7">
        <f>IF(F10=0,0,C10+D10)</f>
        <v>0</v>
      </c>
      <c r="C10" s="1">
        <f>3.01*$G$2</f>
        <v>0</v>
      </c>
      <c r="D10" s="1">
        <f>IF(Resultado!$C$9=0,0,IF(Resultado!$C$9&lt;=5,30.12,IF(Resultado!$C$9&lt;=10,60.24,IF(Resultado!$C$9&lt;=20,90.36,IF(Resultado!$C$9&lt;=30,120.48,150.6)))))</f>
        <v>0</v>
      </c>
      <c r="E10" s="4" t="s">
        <v>15</v>
      </c>
      <c r="F10" s="1">
        <f>IF(Resultado!$B$9='Tablas de datos'!A10,9,0)</f>
        <v>0</v>
      </c>
    </row>
    <row r="11" spans="1:7" x14ac:dyDescent="0.25">
      <c r="A11" s="12" t="s">
        <v>7</v>
      </c>
      <c r="B11" s="13">
        <f>IF(F11=0,0,C11)</f>
        <v>0</v>
      </c>
      <c r="C11" s="14">
        <f>3.01*$G$2</f>
        <v>0</v>
      </c>
      <c r="D11" s="14"/>
      <c r="E11" s="12" t="s">
        <v>13</v>
      </c>
      <c r="F11" s="1">
        <f>IF(Resultado!$B$9='Tablas de datos'!A11,10,0)</f>
        <v>0</v>
      </c>
    </row>
    <row r="12" spans="1:7" x14ac:dyDescent="0.25">
      <c r="A12" s="4" t="s">
        <v>24</v>
      </c>
      <c r="B12" s="7">
        <f>IF(F12=0,0,C12)</f>
        <v>0</v>
      </c>
      <c r="C12" s="1">
        <v>2</v>
      </c>
      <c r="D12" s="1"/>
      <c r="E12" s="4" t="s">
        <v>23</v>
      </c>
      <c r="F12" s="1">
        <f>IF(Resultado!$B$9='Tablas de datos'!A12,11,0)</f>
        <v>0</v>
      </c>
    </row>
    <row r="13" spans="1:7" x14ac:dyDescent="0.25">
      <c r="A13" s="4" t="s">
        <v>25</v>
      </c>
      <c r="B13" s="7">
        <f>IF(F13=0,0,C13)</f>
        <v>0</v>
      </c>
      <c r="C13" s="15">
        <v>6.02</v>
      </c>
      <c r="D13" s="1"/>
      <c r="E13" s="4" t="s">
        <v>26</v>
      </c>
      <c r="F13" s="1">
        <f>IF(Resultado!$B$9='Tablas de datos'!A13,11,0)</f>
        <v>0</v>
      </c>
    </row>
    <row r="14" spans="1:7" x14ac:dyDescent="0.25">
      <c r="A14" s="4" t="s">
        <v>28</v>
      </c>
      <c r="B14" s="7">
        <f>IF(F14=0,0,C14)</f>
        <v>0</v>
      </c>
      <c r="C14" s="1">
        <f>3.01*$G$2</f>
        <v>0</v>
      </c>
      <c r="D14" s="1"/>
      <c r="E14" s="4" t="s">
        <v>13</v>
      </c>
      <c r="F14" s="1">
        <f>IF(Resultado!$B$9='Tablas de datos'!A14,13,0)</f>
        <v>0</v>
      </c>
    </row>
    <row r="17" spans="1:2" x14ac:dyDescent="0.25">
      <c r="A17" s="8" t="s">
        <v>21</v>
      </c>
      <c r="B17" s="1">
        <f>SUM(B2:B14)</f>
        <v>0</v>
      </c>
    </row>
  </sheetData>
  <sheetProtection objects="1" password="C48A" scenarios="1" sheet="1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Resultado</vt:lpstr>
      <vt:lpstr>Tablas de datos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2019-08-05T08:11:11Z</dcterms:created>
  <dcterms:modified xsi:type="dcterms:W3CDTF">2024-12-03T12:44:23Z</dcterms:modified>
</cp:coreProperties>
</file>