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9315" windowHeight="12585"/>
  </bookViews>
  <sheets>
    <sheet name="Resultado" sheetId="1" r:id="rId1"/>
    <sheet name="Tablas de datos" sheetId="2" r:id="rId2"/>
  </sheets>
  <calcPr calcId="145621"/>
</workbook>
</file>

<file path=xl/calcChain.xml><?xml version="1.0" encoding="utf-8"?>
<calcChain xmlns="http://schemas.openxmlformats.org/spreadsheetml/2006/main">
  <c r="D10" i="2" l="1"/>
  <c r="D9" i="2"/>
  <c r="D4" i="2"/>
  <c r="C14" i="2"/>
  <c r="C11" i="2"/>
  <c r="C10" i="2"/>
  <c r="C9" i="2"/>
  <c r="C6" i="2"/>
  <c r="C5" i="2"/>
  <c r="C4" i="2"/>
  <c r="C3" i="2"/>
  <c r="D2" i="2"/>
  <c r="F14" i="2" l="1"/>
  <c r="F13" i="2" l="1"/>
  <c r="F4" i="2"/>
  <c r="F12" i="2"/>
  <c r="B12" i="2" l="1"/>
  <c r="F2" i="2" l="1"/>
  <c r="G2" i="2"/>
  <c r="F3" i="2"/>
  <c r="B3" i="2" s="1"/>
  <c r="B4" i="2"/>
  <c r="F5" i="2"/>
  <c r="B5" i="2" s="1"/>
  <c r="F6" i="2"/>
  <c r="F7" i="2"/>
  <c r="B7" i="2" s="1"/>
  <c r="F8" i="2"/>
  <c r="B8" i="2" s="1"/>
  <c r="F9" i="2"/>
  <c r="F10" i="2"/>
  <c r="B10" i="2" s="1"/>
  <c r="F11" i="2"/>
  <c r="B11" i="2" s="1"/>
  <c r="B14" i="2" l="1"/>
  <c r="B9" i="2"/>
  <c r="B6" i="2"/>
  <c r="B2" i="2"/>
  <c r="B13" i="2"/>
  <c r="B17" i="2" l="1"/>
  <c r="F9" i="1" s="1"/>
</calcChain>
</file>

<file path=xl/sharedStrings.xml><?xml version="1.0" encoding="utf-8"?>
<sst xmlns="http://schemas.openxmlformats.org/spreadsheetml/2006/main" count="36" uniqueCount="29">
  <si>
    <t>Tipo de solicitud</t>
  </si>
  <si>
    <t xml:space="preserve">SKKA. MODIFICACION DE LA LOCALIZACION DE LA AUTORIZACION DE PLANTACION DE PARCELAS DE VIÑEDO. </t>
  </si>
  <si>
    <t xml:space="preserve">SKJY. AUTORIZACION DE ARRANQUE DE VIÑEDO. </t>
  </si>
  <si>
    <t>SKJZ. AUTORIZACION DE REPLANTACION DE PARCELAS DE VIÑEDO.</t>
  </si>
  <si>
    <t>SKIS. AUTORIZACION PARA LA CONVERSION DE DERECHOS DE PLANTACION EN AUTORIZACION DE PLANTACION DE VIÑEDO.</t>
  </si>
  <si>
    <t>SJTR. ACTUALIZACION DE DATOS DEL REGISTRO VITICOLA. (Tipo 2 con visita de campo)</t>
  </si>
  <si>
    <t xml:space="preserve">SKKB. REPOSICION DE MARRAS EN PARCELAS DE VIÑEDO. </t>
  </si>
  <si>
    <t xml:space="preserve">SL2D. AUTORIZACION PARA REPLANTACION ANTICIPADA DE PARCELAS DE VIÑEDO. </t>
  </si>
  <si>
    <t xml:space="preserve">MKJV. COMUNICACION DE PLANTACION DE VIÑEDO. </t>
  </si>
  <si>
    <t>VALOR DE LA TASA</t>
  </si>
  <si>
    <t>Superficie (hectáreas)</t>
  </si>
  <si>
    <t xml:space="preserve">SKK1. TRANSFERENCIA DE AUTORIZACIONES DE PLANTACION Y/O DERECHOS DE PLANTACION. </t>
  </si>
  <si>
    <t>SJTR. ACTUALIZACION DE DATOS DEL REGISTRO VITICOLA. (Tipo 1 sin visita de campo)</t>
  </si>
  <si>
    <t>Tarifa 8: solo administrativa.</t>
  </si>
  <si>
    <t xml:space="preserve">Tarifa 6: administrativa </t>
  </si>
  <si>
    <t>Tarifa 8: administrativa+campo.</t>
  </si>
  <si>
    <t>Campo</t>
  </si>
  <si>
    <t>Administrativa</t>
  </si>
  <si>
    <t>Total</t>
  </si>
  <si>
    <t>Tipo de tarifa</t>
  </si>
  <si>
    <t>Tarifa 8: administrativa + campo.</t>
  </si>
  <si>
    <t>IMPORTE DE LA TASA</t>
  </si>
  <si>
    <t>Tarifa 8: Solo campo.</t>
  </si>
  <si>
    <t>Tarifa 6: solo administrativa.</t>
  </si>
  <si>
    <t>DUPLICADO FICHA VITÍCOLA</t>
  </si>
  <si>
    <t>CERTIFICACIÓN DE DATOS REGISTRO VITÍCOLA</t>
  </si>
  <si>
    <t>Tarifa 7</t>
  </si>
  <si>
    <t>Tarifa 8: administrativa + campo</t>
  </si>
  <si>
    <t>SKJX. SOLICITUD DE AUTORIZACIÓN DE NUEVAS PLANTACIONES DE VIÑEDO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</si>
</sst>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63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/>
    </xf>
    <xf numFmtId="164" fontId="3" fillId="2" borderId="1" xfId="0" applyNumberFormat="1" applyFont="1" applyFill="1" applyBorder="1"/>
    <xf numFmtId="0" fontId="2" fillId="0" borderId="1" xfId="0" applyFont="1" applyBorder="1" applyAlignment="1">
      <alignment horizontal="left" vertic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0" fillId="3" borderId="1" xfId="0" applyFill="1" applyBorder="1"/>
    <xf numFmtId="0" fontId="2" fillId="0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/>
    </xf>
    <xf numFmtId="0" fontId="4" fillId="5" borderId="1" xfId="0" applyFont="1" applyFill="1" applyBorder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2" fillId="0" borderId="2" xfId="0" applyFont="1" applyBorder="1" applyAlignment="1">
      <alignment horizontal="left" vertical="center"/>
    </xf>
    <xf numFmtId="0" fontId="0" fillId="3" borderId="2" xfId="0" applyFill="1" applyBorder="1"/>
    <xf numFmtId="0" fontId="0" fillId="0" borderId="2" xfId="0" applyBorder="1"/>
    <xf numFmtId="0" fontId="0" fillId="0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7635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4391025</xdr:colOff>
      <xdr:row>0</xdr:row>
      <xdr:rowOff>666750</xdr:rowOff>
    </xdr:from>
    <xdr:to>
      <xdr:col>3</xdr:col>
      <xdr:colOff>657225</xdr:colOff>
      <xdr:row>2</xdr:row>
      <xdr:rowOff>172738</xdr:rowOff>
    </xdr:to>
    <xdr:sp macro="" textlink="">
      <xdr:nvSpPr>
        <xdr:cNvPr id="4" name="22 CuadroTexto"/>
        <xdr:cNvSpPr txBox="1"/>
      </xdr:nvSpPr>
      <xdr:spPr>
        <a:xfrm>
          <a:off x="5153025" y="666750"/>
          <a:ext cx="7705725" cy="468013"/>
        </a:xfrm>
        <a:prstGeom prst="rect">
          <a:avLst/>
        </a:prstGeom>
        <a:solidFill>
          <a:srgbClr val="007635"/>
        </a:solidFill>
        <a:ln w="38100" cap="flat" cmpd="sng" algn="ctr">
          <a:solidFill>
            <a:sysClr val="window" lastClr="FFFFFF"/>
          </a:solidFill>
          <a:prstDash val="solid"/>
        </a:ln>
        <a:effectLst>
          <a:outerShdw blurRad="40000" dist="20000" dir="5400000" rotWithShape="0">
            <a:srgbClr val="000000">
              <a:alpha val="38000"/>
            </a:srgbClr>
          </a:outerShdw>
        </a:effectLst>
      </xdr:spPr>
      <xdr:txBody>
        <a:bodyPr wrap="square">
          <a:spAutoFit/>
        </a:bodyPr>
        <a:lstStyle>
          <a:defPPr>
            <a:defRPr lang="es-E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ctr" defTabSz="914400" rtl="0" eaLnBrk="1" fontAlgn="base" latinLnBrk="0" hangingPunct="1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kumimoji="0" lang="es-ES" sz="2400" b="1" i="0" u="none" strike="noStrike" kern="120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/>
              <a:ea typeface="+mn-ea"/>
              <a:cs typeface="+mn-cs"/>
            </a:rPr>
            <a:t>TASAS DE REGISTRO VITÍCOLA</a:t>
          </a:r>
        </a:p>
      </xdr:txBody>
    </xdr:sp>
    <xdr:clientData/>
  </xdr:twoCellAnchor>
  <xdr:twoCellAnchor>
    <xdr:from>
      <xdr:col>3</xdr:col>
      <xdr:colOff>352425</xdr:colOff>
      <xdr:row>8</xdr:row>
      <xdr:rowOff>38100</xdr:rowOff>
    </xdr:from>
    <xdr:to>
      <xdr:col>4</xdr:col>
      <xdr:colOff>514350</xdr:colOff>
      <xdr:row>8</xdr:row>
      <xdr:rowOff>209550</xdr:rowOff>
    </xdr:to>
    <xdr:sp macro="" textlink="">
      <xdr:nvSpPr>
        <xdr:cNvPr id="7" name="6 Flecha derecha"/>
        <xdr:cNvSpPr/>
      </xdr:nvSpPr>
      <xdr:spPr>
        <a:xfrm>
          <a:off x="12553950" y="1419225"/>
          <a:ext cx="923925" cy="171450"/>
        </a:xfrm>
        <a:prstGeom prst="right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5</xdr:col>
      <xdr:colOff>1533498</xdr:colOff>
      <xdr:row>26</xdr:row>
      <xdr:rowOff>38126</xdr:rowOff>
    </xdr:from>
    <xdr:to>
      <xdr:col>8</xdr:col>
      <xdr:colOff>724446</xdr:colOff>
      <xdr:row>38</xdr:row>
      <xdr:rowOff>38647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8606937">
          <a:off x="15373349" y="5553075"/>
          <a:ext cx="2286521" cy="2515173"/>
        </a:xfrm>
        <a:prstGeom prst="rect">
          <a:avLst/>
        </a:prstGeom>
      </xdr:spPr>
    </xdr:pic>
    <xdr:clientData/>
  </xdr:twoCellAnchor>
  <xdr:twoCellAnchor editAs="oneCell">
    <xdr:from>
      <xdr:col>1</xdr:col>
      <xdr:colOff>5962650</xdr:colOff>
      <xdr:row>13</xdr:row>
      <xdr:rowOff>57150</xdr:rowOff>
    </xdr:from>
    <xdr:to>
      <xdr:col>2</xdr:col>
      <xdr:colOff>1173013</xdr:colOff>
      <xdr:row>23</xdr:row>
      <xdr:rowOff>159604</xdr:rowOff>
    </xdr:to>
    <xdr:pic>
      <xdr:nvPicPr>
        <xdr:cNvPr id="12" name="11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24650" y="3209925"/>
          <a:ext cx="4735363" cy="2007454"/>
        </a:xfrm>
        <a:prstGeom prst="rect">
          <a:avLst/>
        </a:prstGeom>
      </xdr:spPr>
    </xdr:pic>
    <xdr:clientData/>
  </xdr:twoCellAnchor>
  <xdr:twoCellAnchor editAs="oneCell">
    <xdr:from>
      <xdr:col>0</xdr:col>
      <xdr:colOff>441927</xdr:colOff>
      <xdr:row>26</xdr:row>
      <xdr:rowOff>47626</xdr:rowOff>
    </xdr:from>
    <xdr:to>
      <xdr:col>1</xdr:col>
      <xdr:colOff>2195100</xdr:colOff>
      <xdr:row>38</xdr:row>
      <xdr:rowOff>48147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893641">
          <a:off x="556253" y="5562575"/>
          <a:ext cx="2286521" cy="2515173"/>
        </a:xfrm>
        <a:prstGeom prst="rect">
          <a:avLst/>
        </a:prstGeom>
      </xdr:spPr>
    </xdr:pic>
    <xdr:clientData/>
  </xdr:twoCellAnchor>
  <xdr:twoCellAnchor editAs="oneCell">
    <xdr:from>
      <xdr:col>1</xdr:col>
      <xdr:colOff>5743575</xdr:colOff>
      <xdr:row>25</xdr:row>
      <xdr:rowOff>167155</xdr:rowOff>
    </xdr:from>
    <xdr:to>
      <xdr:col>2</xdr:col>
      <xdr:colOff>1447800</xdr:colOff>
      <xdr:row>37</xdr:row>
      <xdr:rowOff>142875</xdr:rowOff>
    </xdr:to>
    <xdr:pic>
      <xdr:nvPicPr>
        <xdr:cNvPr id="15" name="14 Imagen" descr="Resultado de imagen de tasas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5575" y="5605930"/>
          <a:ext cx="5229225" cy="22617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showRowColHeaders="0" tabSelected="1" workbookViewId="0">
      <selection activeCell="C9" sqref="C9"/>
    </sheetView>
  </sheetViews>
  <sheetFormatPr baseColWidth="10" defaultRowHeight="15" x14ac:dyDescent="0.25"/>
  <cols>
    <col min="2" max="2" width="142.85546875" customWidth="1"/>
    <col min="3" max="3" width="28.7109375" customWidth="1"/>
    <col min="6" max="6" width="27" customWidth="1"/>
  </cols>
  <sheetData>
    <row r="1" spans="2:6" ht="60.75" customHeight="1" x14ac:dyDescent="0.25"/>
    <row r="8" spans="2:6" ht="18.75" x14ac:dyDescent="0.3">
      <c r="B8" s="9" t="s">
        <v>0</v>
      </c>
      <c r="C8" s="9" t="s">
        <v>10</v>
      </c>
      <c r="F8" s="2" t="s">
        <v>9</v>
      </c>
    </row>
    <row r="9" spans="2:6" ht="18.75" x14ac:dyDescent="0.3">
      <c r="B9" s="10" t="s">
        <v>8</v>
      </c>
      <c r="C9" s="11"/>
      <c r="F9" s="3">
        <f>'Tablas de datos'!B17</f>
        <v>0</v>
      </c>
    </row>
  </sheetData>
  <sheetProtection password="C30A" sheet="1" objects="1" scenarios="1" selectLockedCells="1"/>
  <dataValidations count="1">
    <dataValidation type="list" allowBlank="1" showInputMessage="1" showErrorMessage="1" sqref="B12">
      <formula1>#REF!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'Tablas de datos'!$A$2:$A$14</xm:f>
          </x14:formula1>
          <xm:sqref>B9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A27" sqref="A27"/>
    </sheetView>
  </sheetViews>
  <sheetFormatPr baseColWidth="10" defaultRowHeight="15" x14ac:dyDescent="0.25"/>
  <cols>
    <col min="1" max="1" width="112" customWidth="1"/>
    <col min="3" max="3" width="14.140625" customWidth="1"/>
    <col min="5" max="5" width="42.28515625" customWidth="1"/>
  </cols>
  <sheetData>
    <row r="1" spans="1:7" x14ac:dyDescent="0.25">
      <c r="A1" s="5" t="s">
        <v>0</v>
      </c>
      <c r="B1" s="5" t="s">
        <v>18</v>
      </c>
      <c r="C1" s="6" t="s">
        <v>17</v>
      </c>
      <c r="D1" s="5" t="s">
        <v>16</v>
      </c>
      <c r="E1" s="5" t="s">
        <v>19</v>
      </c>
    </row>
    <row r="2" spans="1:7" x14ac:dyDescent="0.25">
      <c r="A2" s="4" t="s">
        <v>8</v>
      </c>
      <c r="B2" s="7">
        <f>IF(F2=0,0,C2+D2)</f>
        <v>0</v>
      </c>
      <c r="C2" s="1"/>
      <c r="D2" s="1">
        <f>IF(Resultado!$C$9=0,0,IF(Resultado!$C$9&lt;=5,30.12,IF(Resultado!$C$9&lt;=10,60.24,IF(Resultado!$C$9&lt;=20,90.36,IF(Resultado!$C$9&lt;=30,120.48,150.6)))))</f>
        <v>0</v>
      </c>
      <c r="E2" s="4" t="s">
        <v>22</v>
      </c>
      <c r="F2" s="1">
        <f>IF(Resultado!$B$9='Tablas de datos'!A2,1,0)</f>
        <v>1</v>
      </c>
      <c r="G2">
        <f>ROUNDUP(Resultado!$C$9,0)</f>
        <v>0</v>
      </c>
    </row>
    <row r="3" spans="1:7" x14ac:dyDescent="0.25">
      <c r="A3" s="4" t="s">
        <v>1</v>
      </c>
      <c r="B3" s="7">
        <f>IF(F3=0,0,C3)</f>
        <v>0</v>
      </c>
      <c r="C3" s="1">
        <f>3.01*$G$2</f>
        <v>0</v>
      </c>
      <c r="D3" s="1"/>
      <c r="E3" s="4" t="s">
        <v>13</v>
      </c>
      <c r="F3" s="1">
        <f>IF(Resultado!$B$9='Tablas de datos'!A3,2,0)</f>
        <v>0</v>
      </c>
    </row>
    <row r="4" spans="1:7" x14ac:dyDescent="0.25">
      <c r="A4" s="4" t="s">
        <v>2</v>
      </c>
      <c r="B4" s="7">
        <f>IF(F4=0,0,C4+D4)</f>
        <v>0</v>
      </c>
      <c r="C4" s="1">
        <f>3.01*$G$2</f>
        <v>0</v>
      </c>
      <c r="D4" s="1">
        <f>IF(Resultado!$C$9=0,0,IF(Resultado!$C$9&lt;=5,30.12,IF(Resultado!$C$9&lt;=10,60.24,IF(Resultado!$C$9&lt;=20,90.36,IF(Resultado!$C$9&lt;=30,120.48,150.6)))))</f>
        <v>0</v>
      </c>
      <c r="E4" s="4" t="s">
        <v>20</v>
      </c>
      <c r="F4" s="1">
        <f>IF(Resultado!$B$9='Tablas de datos'!A4,3,0)</f>
        <v>0</v>
      </c>
    </row>
    <row r="5" spans="1:7" x14ac:dyDescent="0.25">
      <c r="A5" s="4" t="s">
        <v>3</v>
      </c>
      <c r="B5" s="7">
        <f>IF(F5=0,0,C5)</f>
        <v>0</v>
      </c>
      <c r="C5" s="1">
        <f>3.01*$G$2</f>
        <v>0</v>
      </c>
      <c r="D5" s="1"/>
      <c r="E5" s="4" t="s">
        <v>13</v>
      </c>
      <c r="F5" s="1">
        <f>IF(Resultado!$B$9='Tablas de datos'!A5,4,0)</f>
        <v>0</v>
      </c>
    </row>
    <row r="6" spans="1:7" x14ac:dyDescent="0.25">
      <c r="A6" s="4" t="s">
        <v>4</v>
      </c>
      <c r="B6" s="7">
        <f>IF(F6=0,0,C6)</f>
        <v>0</v>
      </c>
      <c r="C6" s="1">
        <f>3.01*$G$2</f>
        <v>0</v>
      </c>
      <c r="D6" s="1"/>
      <c r="E6" s="4" t="s">
        <v>13</v>
      </c>
      <c r="F6" s="1">
        <f>IF(Resultado!$B$9='Tablas de datos'!A6,5,0)</f>
        <v>0</v>
      </c>
    </row>
    <row r="7" spans="1:7" x14ac:dyDescent="0.25">
      <c r="A7" s="4" t="s">
        <v>11</v>
      </c>
      <c r="B7" s="7">
        <f>IF(F7=0,0,C7)</f>
        <v>0</v>
      </c>
      <c r="C7" s="1">
        <v>2</v>
      </c>
      <c r="D7" s="1"/>
      <c r="E7" s="4" t="s">
        <v>23</v>
      </c>
      <c r="F7" s="1">
        <f>IF(Resultado!$B$9='Tablas de datos'!A7,6,0)</f>
        <v>0</v>
      </c>
    </row>
    <row r="8" spans="1:7" x14ac:dyDescent="0.25">
      <c r="A8" s="4" t="s">
        <v>12</v>
      </c>
      <c r="B8" s="7">
        <f>IF(F8=0,0,C8)</f>
        <v>0</v>
      </c>
      <c r="C8" s="1">
        <v>2</v>
      </c>
      <c r="D8" s="1"/>
      <c r="E8" s="4" t="s">
        <v>14</v>
      </c>
      <c r="F8" s="1">
        <f>IF(Resultado!$B$9='Tablas de datos'!A8,7,0)</f>
        <v>0</v>
      </c>
    </row>
    <row r="9" spans="1:7" x14ac:dyDescent="0.25">
      <c r="A9" s="4" t="s">
        <v>5</v>
      </c>
      <c r="B9" s="7">
        <f>IF(F9=0,0,C9+D9)</f>
        <v>0</v>
      </c>
      <c r="C9" s="1">
        <f>3.01*$G$2</f>
        <v>0</v>
      </c>
      <c r="D9" s="1">
        <f>IF(Resultado!$C$9=0,0,IF(Resultado!$C$9&lt;=5,30.12,IF(Resultado!$C$9&lt;=10,60.24,IF(Resultado!$C$9&lt;=20,90.36,IF(Resultado!$C$9&lt;=30,120.48,150.6)))))</f>
        <v>0</v>
      </c>
      <c r="E9" s="4" t="s">
        <v>27</v>
      </c>
      <c r="F9" s="1">
        <f>IF(Resultado!$B$9='Tablas de datos'!A9,8,0)</f>
        <v>0</v>
      </c>
    </row>
    <row r="10" spans="1:7" x14ac:dyDescent="0.25">
      <c r="A10" s="4" t="s">
        <v>6</v>
      </c>
      <c r="B10" s="7">
        <f>IF(F10=0,0,C10+D10)</f>
        <v>0</v>
      </c>
      <c r="C10" s="1">
        <f>3.01*$G$2</f>
        <v>0</v>
      </c>
      <c r="D10" s="1">
        <f>IF(Resultado!$C$9=0,0,IF(Resultado!$C$9&lt;=5,30.12,IF(Resultado!$C$9&lt;=10,60.24,IF(Resultado!$C$9&lt;=20,90.36,IF(Resultado!$C$9&lt;=30,120.48,150.6)))))</f>
        <v>0</v>
      </c>
      <c r="E10" s="4" t="s">
        <v>15</v>
      </c>
      <c r="F10" s="1">
        <f>IF(Resultado!$B$9='Tablas de datos'!A10,9,0)</f>
        <v>0</v>
      </c>
    </row>
    <row r="11" spans="1:7" x14ac:dyDescent="0.25">
      <c r="A11" s="12" t="s">
        <v>7</v>
      </c>
      <c r="B11" s="13">
        <f>IF(F11=0,0,C11)</f>
        <v>0</v>
      </c>
      <c r="C11" s="14">
        <f>3.01*$G$2</f>
        <v>0</v>
      </c>
      <c r="D11" s="14"/>
      <c r="E11" s="12" t="s">
        <v>13</v>
      </c>
      <c r="F11" s="1">
        <f>IF(Resultado!$B$9='Tablas de datos'!A11,10,0)</f>
        <v>0</v>
      </c>
    </row>
    <row r="12" spans="1:7" x14ac:dyDescent="0.25">
      <c r="A12" s="4" t="s">
        <v>24</v>
      </c>
      <c r="B12" s="7">
        <f>IF(F12=0,0,C12)</f>
        <v>0</v>
      </c>
      <c r="C12" s="1">
        <v>2</v>
      </c>
      <c r="D12" s="1"/>
      <c r="E12" s="4" t="s">
        <v>23</v>
      </c>
      <c r="F12" s="1">
        <f>IF(Resultado!$B$9='Tablas de datos'!A12,11,0)</f>
        <v>0</v>
      </c>
    </row>
    <row r="13" spans="1:7" x14ac:dyDescent="0.25">
      <c r="A13" s="4" t="s">
        <v>25</v>
      </c>
      <c r="B13" s="7">
        <f>IF(F13=0,0,C13)</f>
        <v>0</v>
      </c>
      <c r="C13" s="15">
        <v>6.02</v>
      </c>
      <c r="D13" s="1"/>
      <c r="E13" s="4" t="s">
        <v>26</v>
      </c>
      <c r="F13" s="1">
        <f>IF(Resultado!$B$9='Tablas de datos'!A13,11,0)</f>
        <v>0</v>
      </c>
    </row>
    <row r="14" spans="1:7" x14ac:dyDescent="0.25">
      <c r="A14" s="4" t="s">
        <v>28</v>
      </c>
      <c r="B14" s="7">
        <f>IF(F14=0,0,C14)</f>
        <v>0</v>
      </c>
      <c r="C14" s="1">
        <f>3.01*$G$2</f>
        <v>0</v>
      </c>
      <c r="D14" s="1"/>
      <c r="E14" s="4" t="s">
        <v>13</v>
      </c>
      <c r="F14" s="1">
        <f>IF(Resultado!$B$9='Tablas de datos'!A14,13,0)</f>
        <v>0</v>
      </c>
    </row>
    <row r="17" spans="1:2" x14ac:dyDescent="0.25">
      <c r="A17" s="8" t="s">
        <v>21</v>
      </c>
      <c r="B17" s="1">
        <f>SUM(B2:B14)</f>
        <v>0</v>
      </c>
    </row>
  </sheetData>
  <sheetProtection password="C48A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Resultado</vt:lpstr>
      <vt:lpstr>Tablas de datos</vt:lpstr>
    </vt:vector>
  </TitlesOfParts>
  <Company>JCCM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ggag06 GUILLERMO ARRANZ GUTIERREZ tfno:9252 66727</dc:creator>
  <cp:lastModifiedBy>mtmm04 MARIA TERESA MOYA MORCILLO tfno:9252 66793</cp:lastModifiedBy>
  <dcterms:created xsi:type="dcterms:W3CDTF">2019-08-05T08:11:11Z</dcterms:created>
  <dcterms:modified xsi:type="dcterms:W3CDTF">2019-12-18T08:43:02Z</dcterms:modified>
</cp:coreProperties>
</file>